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19" sheetId="1" r:id="rId1"/>
  </sheets>
  <definedNames>
    <definedName name="_xlnm._FilterDatabase" localSheetId="0" hidden="1">'2019'!$A$4:$S$367</definedName>
  </definedNames>
  <calcPr fullCalcOnLoad="1"/>
</workbook>
</file>

<file path=xl/sharedStrings.xml><?xml version="1.0" encoding="utf-8"?>
<sst xmlns="http://schemas.openxmlformats.org/spreadsheetml/2006/main" count="1021" uniqueCount="437">
  <si>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</si>
  <si>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</si>
  <si>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</si>
  <si>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</si>
  <si>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</si>
  <si>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</si>
  <si>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</si>
  <si>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</si>
  <si>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</si>
  <si>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</si>
  <si>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</si>
  <si>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</si>
  <si>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</si>
  <si>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</si>
  <si>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</si>
  <si>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</si>
  <si>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</si>
  <si>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</si>
  <si>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</si>
  <si>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</si>
  <si>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</si>
  <si>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</si>
  <si>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</si>
  <si>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</si>
  <si>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</si>
  <si>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</si>
  <si>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</si>
  <si>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</si>
  <si>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</si>
  <si>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</si>
  <si>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</si>
  <si>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</si>
  <si>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</si>
  <si>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</si>
  <si>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</si>
  <si>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</si>
  <si>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</si>
  <si>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</si>
  <si>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</si>
  <si>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</si>
  <si>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</si>
  <si>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</si>
  <si>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</si>
  <si>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</si>
  <si>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</si>
  <si>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</si>
  <si>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</si>
  <si>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</si>
  <si>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</si>
  <si>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</si>
  <si>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</si>
  <si>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</si>
  <si>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</si>
  <si>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</si>
  <si>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</si>
  <si>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</si>
  <si>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</si>
  <si>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</si>
  <si>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</si>
  <si>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</si>
  <si>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</si>
  <si>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</si>
  <si>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</si>
  <si>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</si>
  <si>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</si>
  <si>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</si>
  <si>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</si>
  <si>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</si>
  <si>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</si>
  <si>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</si>
  <si>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</si>
  <si>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</si>
  <si>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</si>
  <si>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</si>
  <si>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</si>
  <si>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</si>
  <si>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</si>
  <si>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</si>
  <si>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</si>
  <si>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</si>
  <si>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</si>
  <si>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</si>
  <si>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</si>
  <si>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</si>
  <si>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</si>
  <si>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</si>
  <si>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</si>
  <si>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</si>
  <si>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</si>
  <si>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</si>
  <si>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</si>
  <si>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</si>
  <si>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</si>
  <si>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</si>
  <si>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</si>
  <si>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</si>
  <si>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</si>
  <si>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</si>
  <si>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</si>
  <si>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</si>
  <si>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</si>
  <si>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</si>
  <si>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</si>
  <si>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</si>
  <si>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</si>
  <si>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</si>
  <si>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</si>
  <si>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</si>
  <si>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</si>
  <si>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</si>
  <si>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</si>
  <si>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</si>
  <si>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</si>
  <si>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</si>
  <si>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</si>
  <si>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</si>
  <si>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</si>
  <si>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</si>
  <si>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</si>
  <si>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</si>
  <si>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</si>
  <si>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</si>
  <si>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</si>
  <si>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</si>
  <si>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</si>
  <si>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</si>
  <si>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</si>
  <si>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</si>
  <si>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</si>
  <si>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</si>
  <si>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</si>
  <si>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</si>
  <si>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</si>
  <si>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</si>
  <si>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</si>
  <si>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</si>
  <si>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</si>
  <si>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</si>
  <si>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</si>
  <si>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</si>
  <si>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</si>
  <si>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</si>
  <si>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</si>
  <si>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</si>
  <si>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</si>
  <si>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</si>
  <si>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</si>
  <si>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</si>
  <si>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</si>
  <si>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</si>
  <si>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</si>
  <si>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</si>
  <si>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</si>
  <si>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</si>
  <si>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</si>
  <si>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</si>
  <si>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</si>
  <si>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</si>
  <si>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</si>
  <si>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</si>
  <si>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</si>
  <si>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</si>
  <si>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</si>
  <si>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</si>
  <si>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</si>
  <si>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</si>
  <si>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</si>
  <si>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</si>
  <si>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</si>
  <si>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</si>
  <si>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</si>
  <si>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</si>
  <si>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</si>
  <si>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</si>
  <si>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</si>
  <si>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</si>
  <si>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</si>
  <si>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</si>
  <si>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</si>
  <si>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</si>
  <si>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</si>
  <si>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</si>
  <si>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</si>
  <si>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</si>
  <si>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</si>
  <si>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</si>
  <si>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</si>
  <si>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</si>
  <si>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</si>
  <si>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</si>
  <si>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</si>
  <si>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</si>
  <si>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</si>
  <si>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</si>
  <si>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</si>
  <si>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</si>
  <si>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</si>
  <si>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</si>
  <si>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</si>
  <si>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</si>
  <si>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</si>
  <si>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</si>
  <si>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</si>
  <si>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</si>
  <si>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</si>
  <si>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</si>
  <si>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</si>
  <si>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</si>
  <si>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</si>
  <si>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</si>
  <si>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</si>
  <si>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</si>
  <si>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</si>
  <si>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</si>
  <si>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</si>
  <si>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</si>
  <si>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</si>
  <si>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</si>
  <si>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</si>
  <si>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</si>
  <si>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</si>
  <si>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</si>
  <si>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</si>
  <si>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</si>
  <si>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</si>
  <si>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</si>
  <si>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</si>
  <si>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0312000000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</si>
  <si>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</si>
  <si>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</si>
  <si>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</si>
  <si>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</si>
  <si>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</si>
  <si>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</si>
  <si>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</si>
  <si>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</si>
  <si>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</si>
  <si>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</si>
  <si>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</si>
  <si>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</si>
  <si>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</si>
  <si>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</si>
  <si>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</si>
  <si>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</si>
  <si>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</si>
  <si>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</si>
  <si>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</si>
  <si>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</si>
  <si>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</si>
  <si>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</si>
  <si>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</si>
  <si>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</si>
  <si>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</si>
  <si>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</si>
  <si>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</si>
  <si>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</si>
  <si>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</si>
  <si>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</si>
  <si>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</si>
  <si>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</si>
  <si>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</si>
  <si>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</si>
  <si>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</si>
  <si>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0214400000</t>
  </si>
  <si>
    <t>0214500000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</si>
  <si>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</si>
  <si>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</si>
  <si>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</si>
  <si>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</si>
  <si>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</si>
  <si>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</si>
  <si>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</si>
  <si>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</si>
  <si>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</si>
  <si>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</si>
  <si>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</si>
  <si>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</si>
  <si>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</si>
  <si>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</si>
  <si>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</si>
  <si>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</si>
  <si>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</si>
  <si>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</si>
  <si>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</si>
  <si>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</si>
  <si>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</si>
  <si>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</si>
  <si>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</si>
  <si>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</si>
  <si>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</si>
  <si>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</si>
  <si>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</si>
  <si>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</si>
  <si>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</si>
  <si>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</si>
  <si>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</si>
  <si>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</si>
  <si>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</si>
  <si>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</si>
  <si>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</si>
  <si>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</si>
  <si>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</si>
  <si>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</si>
  <si>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</si>
  <si>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</si>
  <si>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</si>
  <si>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</si>
  <si>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</si>
  <si>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</si>
  <si>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</si>
  <si>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</si>
  <si>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</si>
  <si>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</si>
  <si>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</si>
  <si>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</si>
  <si>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</si>
  <si>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</si>
  <si>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</si>
  <si>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</si>
  <si>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</si>
  <si>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</si>
  <si>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</si>
  <si>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</si>
  <si>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</si>
  <si>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</si>
  <si>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</si>
  <si>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</si>
  <si>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</si>
  <si>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</si>
  <si>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</si>
  <si>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</si>
  <si>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</si>
  <si>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</si>
  <si>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</si>
  <si>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</si>
  <si>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</si>
  <si>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</si>
  <si>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</si>
  <si>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</si>
  <si>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</si>
  <si>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</si>
  <si>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</si>
  <si>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</si>
  <si>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</si>
  <si>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</si>
  <si>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</si>
  <si>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</si>
  <si>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</si>
  <si>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</si>
  <si>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</si>
  <si>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</si>
  <si>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</si>
  <si>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</si>
  <si>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</si>
  <si>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</si>
  <si>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</si>
  <si>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</si>
  <si>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</si>
  <si>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</si>
  <si>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</si>
  <si>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</si>
  <si>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</si>
  <si>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</si>
  <si>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</si>
  <si>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</si>
  <si>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</si>
  <si>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</si>
  <si>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</si>
  <si>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</si>
  <si>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</si>
  <si>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</si>
  <si>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</si>
  <si>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</si>
  <si>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</si>
  <si>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</si>
  <si>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</si>
  <si>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</si>
  <si>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</si>
  <si>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</si>
  <si>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</si>
  <si>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</si>
  <si>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</si>
  <si>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</si>
  <si>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</si>
  <si>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</si>
  <si>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</si>
  <si>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</si>
  <si>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</si>
  <si>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</si>
  <si>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</si>
  <si>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</si>
  <si>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</si>
  <si>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</si>
  <si>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</si>
  <si>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</si>
  <si>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</si>
  <si>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</si>
  <si>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</si>
  <si>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</si>
  <si>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</si>
  <si>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</si>
  <si>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</si>
  <si>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</si>
  <si>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</si>
  <si>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</si>
  <si>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</si>
  <si>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</si>
  <si>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</si>
  <si>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</si>
  <si>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</si>
  <si>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</si>
  <si>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</si>
  <si>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</si>
  <si>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</si>
  <si>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</si>
  <si>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</si>
  <si>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</si>
  <si>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</si>
  <si>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Обеспечение бесперебойного проведения отопительного сезона 2019-2020 годов</t>
  </si>
  <si>
    <t>0537021910</t>
  </si>
  <si>
    <t>Уточненные назначения</t>
  </si>
  <si>
    <t>Исполнение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</si>
  <si>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"Зеленоградский городской округ" на 01.10.2019г.</t>
  </si>
  <si>
    <t xml:space="preserve">
     </t>
  </si>
  <si>
    <t>Формирование современной городской среды на благоустройство дворовых территорий (средства местного бюджета)</t>
  </si>
  <si>
    <t>0541001010</t>
  </si>
  <si>
    <t>0414001030</t>
  </si>
  <si>
    <t>Ремонт памятников и мемориалов</t>
  </si>
  <si>
    <t>0311010000</t>
  </si>
  <si>
    <t>0311011010</t>
  </si>
  <si>
    <t>0311011020</t>
  </si>
  <si>
    <t>0311011040</t>
  </si>
  <si>
    <t>0312010000</t>
  </si>
  <si>
    <t>0312011020</t>
  </si>
  <si>
    <t>0311011030</t>
  </si>
  <si>
    <t>0312011010</t>
  </si>
  <si>
    <r>
      <rPr>
        <b/>
        <sz val="10"/>
        <rFont val="Arial"/>
        <family val="2"/>
      </rPr>
      <t xml:space="preserve">Приложение №4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"24 " октября 2019г. №2031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</si>
</sst>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8" fillId="33" borderId="10" xfId="0" applyFont="1" applyFill="1" applyBorder="1" applyAlignment="1">
      <alignment wrapText="1"/>
    </xf>
    <xf numFmtId="49" fontId="58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1" fillId="33" borderId="0" xfId="0" applyFont="1" applyFill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58" fillId="33" borderId="10" xfId="0" applyNumberFormat="1" applyFont="1" applyFill="1" applyBorder="1" applyAlignment="1">
      <alignment/>
    </xf>
    <xf numFmtId="193" fontId="59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/>
    </xf>
    <xf numFmtId="193" fontId="58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9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49" fontId="59" fillId="33" borderId="10" xfId="0" applyNumberFormat="1" applyFont="1" applyFill="1" applyBorder="1" applyAlignment="1">
      <alignment/>
    </xf>
    <xf numFmtId="193" fontId="59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8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58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/>
    </xf>
    <xf numFmtId="2" fontId="59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2" fillId="0" borderId="0" xfId="0" applyNumberFormat="1" applyFont="1" applyAlignment="1">
      <alignment horizontal="right"/>
    </xf>
    <xf numFmtId="193" fontId="62" fillId="0" borderId="0" xfId="0" applyNumberFormat="1" applyFont="1" applyAlignment="1">
      <alignment horizontal="right"/>
    </xf>
    <xf numFmtId="2" fontId="63" fillId="0" borderId="10" xfId="0" applyNumberFormat="1" applyFont="1" applyBorder="1" applyAlignment="1">
      <alignment horizontal="center"/>
    </xf>
    <xf numFmtId="193" fontId="63" fillId="0" borderId="10" xfId="0" applyNumberFormat="1" applyFont="1" applyBorder="1" applyAlignment="1">
      <alignment horizontal="center"/>
    </xf>
    <xf numFmtId="193" fontId="63" fillId="0" borderId="10" xfId="0" applyNumberFormat="1" applyFont="1" applyBorder="1" applyAlignment="1">
      <alignment horizontal="center" wrapText="1"/>
    </xf>
    <xf numFmtId="2" fontId="64" fillId="20" borderId="10" xfId="0" applyNumberFormat="1" applyFont="1" applyFill="1" applyBorder="1" applyAlignment="1">
      <alignment/>
    </xf>
    <xf numFmtId="193" fontId="64" fillId="20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193" fontId="64" fillId="33" borderId="10" xfId="0" applyNumberFormat="1" applyFont="1" applyFill="1" applyBorder="1" applyAlignment="1">
      <alignment/>
    </xf>
    <xf numFmtId="2" fontId="64" fillId="0" borderId="10" xfId="0" applyNumberFormat="1" applyFont="1" applyBorder="1" applyAlignment="1">
      <alignment/>
    </xf>
    <xf numFmtId="193" fontId="64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193" fontId="63" fillId="0" borderId="10" xfId="0" applyNumberFormat="1" applyFont="1" applyBorder="1" applyAlignment="1">
      <alignment/>
    </xf>
    <xf numFmtId="2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193" fontId="63" fillId="33" borderId="10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/>
    </xf>
    <xf numFmtId="193" fontId="63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/>
    </xf>
    <xf numFmtId="193" fontId="65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193" fontId="64" fillId="0" borderId="10" xfId="0" applyNumberFormat="1" applyFont="1" applyFill="1" applyBorder="1" applyAlignment="1">
      <alignment/>
    </xf>
    <xf numFmtId="2" fontId="65" fillId="20" borderId="10" xfId="0" applyNumberFormat="1" applyFont="1" applyFill="1" applyBorder="1" applyAlignment="1">
      <alignment/>
    </xf>
    <xf numFmtId="193" fontId="65" fillId="20" borderId="10" xfId="0" applyNumberFormat="1" applyFont="1" applyFill="1" applyBorder="1" applyAlignment="1">
      <alignment/>
    </xf>
    <xf numFmtId="2" fontId="66" fillId="23" borderId="10" xfId="0" applyNumberFormat="1" applyFont="1" applyFill="1" applyBorder="1" applyAlignment="1">
      <alignment horizontal="left" indent="1"/>
    </xf>
    <xf numFmtId="193" fontId="66" fillId="23" borderId="10" xfId="0" applyNumberFormat="1" applyFont="1" applyFill="1" applyBorder="1" applyAlignment="1">
      <alignment horizontal="left" indent="1"/>
    </xf>
    <xf numFmtId="2" fontId="62" fillId="0" borderId="0" xfId="0" applyNumberFormat="1" applyFont="1" applyAlignment="1">
      <alignment/>
    </xf>
    <xf numFmtId="193" fontId="62" fillId="0" borderId="0" xfId="0" applyNumberFormat="1" applyFont="1" applyAlignment="1">
      <alignment/>
    </xf>
    <xf numFmtId="0" fontId="67" fillId="0" borderId="0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8" fillId="0" borderId="0" xfId="0" applyFont="1" applyAlignment="1">
      <alignment/>
    </xf>
    <xf numFmtId="0" fontId="0" fillId="33" borderId="0" xfId="0" applyFill="1" applyAlignment="1">
      <alignment horizontal="right" wrapText="1"/>
    </xf>
    <xf numFmtId="0" fontId="6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49" fontId="0" fillId="0" borderId="13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1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AA7" sqref="AA7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7" hidden="1" customWidth="1"/>
    <col min="4" max="4" width="18.00390625" style="57" hidden="1" customWidth="1"/>
    <col min="5" max="5" width="21.57421875" style="57" hidden="1" customWidth="1"/>
    <col min="6" max="6" width="17.140625" style="1" customWidth="1"/>
    <col min="7" max="7" width="10.140625" style="1" customWidth="1"/>
    <col min="8" max="8" width="9.140625" style="57" hidden="1" customWidth="1"/>
    <col min="9" max="9" width="6.7109375" style="57" hidden="1" customWidth="1"/>
    <col min="10" max="10" width="15.57421875" style="57" hidden="1" customWidth="1"/>
    <col min="11" max="11" width="11.140625" style="65" hidden="1" customWidth="1"/>
    <col min="12" max="12" width="6.57421875" style="57" hidden="1" customWidth="1"/>
    <col min="13" max="13" width="8.8515625" style="57" hidden="1" customWidth="1"/>
    <col min="14" max="14" width="10.28125" style="65" hidden="1" customWidth="1"/>
    <col min="15" max="15" width="14.00390625" style="120" hidden="1" customWidth="1"/>
    <col min="16" max="16" width="10.57421875" style="120" hidden="1" customWidth="1"/>
    <col min="17" max="17" width="15.57421875" style="120" hidden="1" customWidth="1"/>
    <col min="18" max="18" width="16.8515625" style="121" hidden="1" customWidth="1"/>
    <col min="19" max="20" width="21.421875" style="65" customWidth="1"/>
    <col min="21" max="21" width="9.140625" style="35" customWidth="1"/>
  </cols>
  <sheetData>
    <row r="1" spans="1:21" ht="61.5" customHeight="1">
      <c r="A1" s="123" t="s">
        <v>423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36" t="s">
        <v>436</v>
      </c>
      <c r="T1" s="137"/>
      <c r="U1" s="126"/>
    </row>
    <row r="2" spans="1:20" ht="69.75" customHeight="1">
      <c r="A2" s="134" t="s">
        <v>422</v>
      </c>
      <c r="B2" s="134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2.75">
      <c r="B3" s="138"/>
      <c r="C3" s="138"/>
      <c r="D3"/>
      <c r="E3" s="58" t="s">
        <v>12</v>
      </c>
      <c r="G3" s="138"/>
      <c r="H3" s="138"/>
      <c r="I3"/>
      <c r="J3" s="86"/>
      <c r="K3" s="66"/>
      <c r="L3" s="86"/>
      <c r="M3" s="86"/>
      <c r="N3" s="66" t="s">
        <v>12</v>
      </c>
      <c r="O3" s="91"/>
      <c r="P3" s="91"/>
      <c r="Q3" s="91"/>
      <c r="R3" s="92"/>
      <c r="S3" s="66"/>
      <c r="T3" s="66" t="s">
        <v>12</v>
      </c>
    </row>
    <row r="4" spans="1:20" ht="33" customHeight="1">
      <c r="A4" s="141" t="s">
        <v>0</v>
      </c>
      <c r="B4" s="139" t="s">
        <v>11</v>
      </c>
      <c r="C4" s="42" t="s">
        <v>1</v>
      </c>
      <c r="D4" s="42" t="s">
        <v>1</v>
      </c>
      <c r="E4" s="42" t="s">
        <v>1</v>
      </c>
      <c r="F4" s="139" t="s">
        <v>10</v>
      </c>
      <c r="G4" s="139" t="s">
        <v>11</v>
      </c>
      <c r="H4" s="42" t="s">
        <v>1</v>
      </c>
      <c r="I4" s="42" t="s">
        <v>1</v>
      </c>
      <c r="J4" s="42" t="s">
        <v>1</v>
      </c>
      <c r="K4" s="67" t="s">
        <v>359</v>
      </c>
      <c r="L4" s="42" t="s">
        <v>360</v>
      </c>
      <c r="M4" s="90" t="s">
        <v>361</v>
      </c>
      <c r="N4" s="67" t="s">
        <v>1</v>
      </c>
      <c r="O4" s="93" t="s">
        <v>359</v>
      </c>
      <c r="P4" s="93"/>
      <c r="Q4" s="93" t="s">
        <v>360</v>
      </c>
      <c r="R4" s="95" t="s">
        <v>361</v>
      </c>
      <c r="S4" s="132" t="s">
        <v>420</v>
      </c>
      <c r="T4" s="132" t="s">
        <v>421</v>
      </c>
    </row>
    <row r="5" spans="1:20" ht="36.75" customHeight="1">
      <c r="A5" s="141"/>
      <c r="B5" s="140"/>
      <c r="C5" s="42" t="s">
        <v>53</v>
      </c>
      <c r="D5" s="42" t="s">
        <v>300</v>
      </c>
      <c r="E5" s="42" t="s">
        <v>53</v>
      </c>
      <c r="F5" s="140"/>
      <c r="G5" s="140"/>
      <c r="H5" s="42" t="s">
        <v>53</v>
      </c>
      <c r="I5" s="42" t="s">
        <v>300</v>
      </c>
      <c r="J5" s="42" t="s">
        <v>53</v>
      </c>
      <c r="K5" s="67"/>
      <c r="L5" s="42"/>
      <c r="M5" s="42"/>
      <c r="N5" s="67" t="s">
        <v>53</v>
      </c>
      <c r="O5" s="93"/>
      <c r="P5" s="93"/>
      <c r="Q5" s="93"/>
      <c r="R5" s="94"/>
      <c r="S5" s="133"/>
      <c r="T5" s="133"/>
    </row>
    <row r="6" spans="1:20" ht="24" customHeight="1">
      <c r="A6" s="31" t="s">
        <v>182</v>
      </c>
      <c r="B6" s="32"/>
      <c r="C6" s="41">
        <f>C7</f>
        <v>90566.4</v>
      </c>
      <c r="D6" s="41">
        <f>D7</f>
        <v>2735.38</v>
      </c>
      <c r="E6" s="41">
        <f>E7</f>
        <v>93301.77999999998</v>
      </c>
      <c r="F6" s="32" t="s">
        <v>31</v>
      </c>
      <c r="G6" s="32"/>
      <c r="H6" s="41">
        <f aca="true" t="shared" si="0" ref="H6:O6">H7</f>
        <v>90566.4</v>
      </c>
      <c r="I6" s="41">
        <f t="shared" si="0"/>
        <v>2735.38</v>
      </c>
      <c r="J6" s="41">
        <f t="shared" si="0"/>
        <v>93301.77999999998</v>
      </c>
      <c r="K6" s="68">
        <f t="shared" si="0"/>
        <v>0</v>
      </c>
      <c r="L6" s="41">
        <f t="shared" si="0"/>
        <v>0</v>
      </c>
      <c r="M6" s="41">
        <f t="shared" si="0"/>
        <v>526</v>
      </c>
      <c r="N6" s="68">
        <f t="shared" si="0"/>
        <v>93827.77999999998</v>
      </c>
      <c r="O6" s="96">
        <f t="shared" si="0"/>
        <v>1594.19</v>
      </c>
      <c r="P6" s="96"/>
      <c r="Q6" s="96">
        <f>Q7</f>
        <v>0</v>
      </c>
      <c r="R6" s="97">
        <f>R7</f>
        <v>380</v>
      </c>
      <c r="S6" s="68">
        <f>S7</f>
        <v>96252.43</v>
      </c>
      <c r="T6" s="68">
        <f>T7</f>
        <v>63367.10999999999</v>
      </c>
    </row>
    <row r="7" spans="1:20" s="35" customFormat="1" ht="30.75" customHeight="1">
      <c r="A7" s="13" t="s">
        <v>152</v>
      </c>
      <c r="B7" s="24"/>
      <c r="C7" s="46">
        <f>C8+C14+C28</f>
        <v>90566.4</v>
      </c>
      <c r="D7" s="46">
        <f>D8+D14+D28</f>
        <v>2735.38</v>
      </c>
      <c r="E7" s="46">
        <f>E8+E14+E28</f>
        <v>93301.77999999998</v>
      </c>
      <c r="F7" s="24" t="s">
        <v>56</v>
      </c>
      <c r="G7" s="24"/>
      <c r="H7" s="46">
        <f aca="true" t="shared" si="1" ref="H7:O7">H8+H14+H28</f>
        <v>90566.4</v>
      </c>
      <c r="I7" s="46">
        <f t="shared" si="1"/>
        <v>2735.38</v>
      </c>
      <c r="J7" s="46">
        <f t="shared" si="1"/>
        <v>93301.77999999998</v>
      </c>
      <c r="K7" s="69">
        <f t="shared" si="1"/>
        <v>0</v>
      </c>
      <c r="L7" s="46">
        <f t="shared" si="1"/>
        <v>0</v>
      </c>
      <c r="M7" s="46">
        <f t="shared" si="1"/>
        <v>526</v>
      </c>
      <c r="N7" s="69">
        <f t="shared" si="1"/>
        <v>93827.77999999998</v>
      </c>
      <c r="O7" s="98">
        <f t="shared" si="1"/>
        <v>1594.19</v>
      </c>
      <c r="P7" s="98"/>
      <c r="Q7" s="98">
        <f>Q8+Q14+Q28</f>
        <v>0</v>
      </c>
      <c r="R7" s="99">
        <f>R8+R14+R28</f>
        <v>380</v>
      </c>
      <c r="S7" s="69">
        <f>S8+S14+S28</f>
        <v>96252.43</v>
      </c>
      <c r="T7" s="69">
        <f>T8+T14+T28</f>
        <v>63367.10999999999</v>
      </c>
    </row>
    <row r="8" spans="1:20" ht="36" customHeight="1">
      <c r="A8" s="13" t="s">
        <v>54</v>
      </c>
      <c r="B8" s="9"/>
      <c r="C8" s="43">
        <f aca="true" t="shared" si="2" ref="C8:E9">C9</f>
        <v>55999.6</v>
      </c>
      <c r="D8" s="43">
        <f t="shared" si="2"/>
        <v>1475.3</v>
      </c>
      <c r="E8" s="43">
        <f t="shared" si="2"/>
        <v>57474.899999999994</v>
      </c>
      <c r="F8" s="9" t="s">
        <v>101</v>
      </c>
      <c r="G8" s="9"/>
      <c r="H8" s="43">
        <f aca="true" t="shared" si="3" ref="H8:O9">H9</f>
        <v>55999.6</v>
      </c>
      <c r="I8" s="43">
        <f t="shared" si="3"/>
        <v>1475.3</v>
      </c>
      <c r="J8" s="43">
        <f t="shared" si="3"/>
        <v>57474.899999999994</v>
      </c>
      <c r="K8" s="70">
        <f t="shared" si="3"/>
        <v>0</v>
      </c>
      <c r="L8" s="43">
        <f t="shared" si="3"/>
        <v>0</v>
      </c>
      <c r="M8" s="43">
        <f t="shared" si="3"/>
        <v>499.99999999999994</v>
      </c>
      <c r="N8" s="70">
        <f t="shared" si="3"/>
        <v>57974.899999999994</v>
      </c>
      <c r="O8" s="100">
        <f t="shared" si="3"/>
        <v>1459.9</v>
      </c>
      <c r="P8" s="100"/>
      <c r="Q8" s="100">
        <f aca="true" t="shared" si="4" ref="Q8:T9">Q9</f>
        <v>0</v>
      </c>
      <c r="R8" s="101">
        <f t="shared" si="4"/>
        <v>0</v>
      </c>
      <c r="S8" s="70">
        <f t="shared" si="4"/>
        <v>59434.759999999995</v>
      </c>
      <c r="T8" s="70">
        <f t="shared" si="4"/>
        <v>36931.119999999995</v>
      </c>
    </row>
    <row r="9" spans="1:20" ht="51.75" customHeight="1">
      <c r="A9" s="14" t="s">
        <v>62</v>
      </c>
      <c r="B9" s="15"/>
      <c r="C9" s="44">
        <f t="shared" si="2"/>
        <v>55999.6</v>
      </c>
      <c r="D9" s="44">
        <f t="shared" si="2"/>
        <v>1475.3</v>
      </c>
      <c r="E9" s="44">
        <f t="shared" si="2"/>
        <v>57474.899999999994</v>
      </c>
      <c r="F9" s="15" t="s">
        <v>382</v>
      </c>
      <c r="G9" s="15"/>
      <c r="H9" s="44">
        <f t="shared" si="3"/>
        <v>55999.6</v>
      </c>
      <c r="I9" s="44">
        <f t="shared" si="3"/>
        <v>1475.3</v>
      </c>
      <c r="J9" s="44">
        <f t="shared" si="3"/>
        <v>57474.899999999994</v>
      </c>
      <c r="K9" s="71">
        <f t="shared" si="3"/>
        <v>0</v>
      </c>
      <c r="L9" s="44">
        <f t="shared" si="3"/>
        <v>0</v>
      </c>
      <c r="M9" s="44">
        <f t="shared" si="3"/>
        <v>499.99999999999994</v>
      </c>
      <c r="N9" s="71">
        <f t="shared" si="3"/>
        <v>57974.899999999994</v>
      </c>
      <c r="O9" s="102">
        <f t="shared" si="3"/>
        <v>1459.9</v>
      </c>
      <c r="P9" s="102"/>
      <c r="Q9" s="102">
        <f t="shared" si="4"/>
        <v>0</v>
      </c>
      <c r="R9" s="103">
        <f t="shared" si="4"/>
        <v>0</v>
      </c>
      <c r="S9" s="71">
        <f t="shared" si="4"/>
        <v>59434.759999999995</v>
      </c>
      <c r="T9" s="71">
        <f t="shared" si="4"/>
        <v>36931.119999999995</v>
      </c>
    </row>
    <row r="10" spans="1:20" ht="37.5" customHeight="1">
      <c r="A10" s="4" t="s">
        <v>55</v>
      </c>
      <c r="B10" s="5"/>
      <c r="C10" s="45">
        <f>C11+C12+C13</f>
        <v>55999.6</v>
      </c>
      <c r="D10" s="45">
        <f>D11+D12+D13</f>
        <v>1475.3</v>
      </c>
      <c r="E10" s="45">
        <f>E11+E12+E13</f>
        <v>57474.899999999994</v>
      </c>
      <c r="F10" s="5" t="s">
        <v>102</v>
      </c>
      <c r="G10" s="5"/>
      <c r="H10" s="45">
        <f aca="true" t="shared" si="5" ref="H10:O10">H11+H12+H13</f>
        <v>55999.6</v>
      </c>
      <c r="I10" s="45">
        <f t="shared" si="5"/>
        <v>1475.3</v>
      </c>
      <c r="J10" s="45">
        <f t="shared" si="5"/>
        <v>57474.899999999994</v>
      </c>
      <c r="K10" s="72">
        <f t="shared" si="5"/>
        <v>0</v>
      </c>
      <c r="L10" s="45">
        <f t="shared" si="5"/>
        <v>0</v>
      </c>
      <c r="M10" s="45">
        <f t="shared" si="5"/>
        <v>499.99999999999994</v>
      </c>
      <c r="N10" s="72">
        <f t="shared" si="5"/>
        <v>57974.899999999994</v>
      </c>
      <c r="O10" s="104">
        <f t="shared" si="5"/>
        <v>1459.9</v>
      </c>
      <c r="P10" s="104"/>
      <c r="Q10" s="104">
        <f>Q11+Q12+Q13</f>
        <v>0</v>
      </c>
      <c r="R10" s="105">
        <f>R11+R12+R13</f>
        <v>0</v>
      </c>
      <c r="S10" s="72">
        <f>S11+S12+S13</f>
        <v>59434.759999999995</v>
      </c>
      <c r="T10" s="72">
        <f>T11+T12+T13</f>
        <v>36931.119999999995</v>
      </c>
    </row>
    <row r="11" spans="1:20" ht="100.5" customHeight="1">
      <c r="A11" s="4" t="s">
        <v>14</v>
      </c>
      <c r="B11" s="5" t="s">
        <v>15</v>
      </c>
      <c r="C11" s="45">
        <f>39886.7+12198</f>
        <v>52084.7</v>
      </c>
      <c r="D11" s="45"/>
      <c r="E11" s="45">
        <f>C11+D11</f>
        <v>52084.7</v>
      </c>
      <c r="F11" s="5" t="s">
        <v>102</v>
      </c>
      <c r="G11" s="5" t="s">
        <v>15</v>
      </c>
      <c r="H11" s="45">
        <f>39886.7+12198</f>
        <v>52084.7</v>
      </c>
      <c r="I11" s="45"/>
      <c r="J11" s="45">
        <f>H11+I11</f>
        <v>52084.7</v>
      </c>
      <c r="K11" s="72"/>
      <c r="L11" s="45"/>
      <c r="M11" s="45">
        <v>-47</v>
      </c>
      <c r="N11" s="72">
        <f>L11+M11+K11+J11</f>
        <v>52037.7</v>
      </c>
      <c r="O11" s="104"/>
      <c r="P11" s="104"/>
      <c r="Q11" s="104"/>
      <c r="R11" s="105">
        <v>-374.3</v>
      </c>
      <c r="S11" s="72">
        <f>Q11+R11+O11+N11</f>
        <v>51663.399999999994</v>
      </c>
      <c r="T11" s="72">
        <v>31777.69</v>
      </c>
    </row>
    <row r="12" spans="1:20" ht="36.75" customHeight="1">
      <c r="A12" s="4" t="s">
        <v>16</v>
      </c>
      <c r="B12" s="5" t="s">
        <v>17</v>
      </c>
      <c r="C12" s="45">
        <v>3644.9</v>
      </c>
      <c r="D12" s="45">
        <v>1475.3</v>
      </c>
      <c r="E12" s="45">
        <f>C12+D12</f>
        <v>5120.2</v>
      </c>
      <c r="F12" s="5" t="s">
        <v>102</v>
      </c>
      <c r="G12" s="5" t="s">
        <v>17</v>
      </c>
      <c r="H12" s="45">
        <v>3644.9</v>
      </c>
      <c r="I12" s="45">
        <v>1475.3</v>
      </c>
      <c r="J12" s="45">
        <f>H12+I12</f>
        <v>5120.2</v>
      </c>
      <c r="K12" s="72"/>
      <c r="L12" s="45"/>
      <c r="M12" s="45">
        <f>44.3+500</f>
        <v>544.3</v>
      </c>
      <c r="N12" s="72">
        <f>L12+M12+K12+J12</f>
        <v>5664.5</v>
      </c>
      <c r="O12" s="104">
        <v>1459.9</v>
      </c>
      <c r="P12" s="104"/>
      <c r="Q12" s="104"/>
      <c r="R12" s="105">
        <v>249.3</v>
      </c>
      <c r="S12" s="72">
        <v>7373.69</v>
      </c>
      <c r="T12" s="72">
        <v>4965.47</v>
      </c>
    </row>
    <row r="13" spans="1:20" ht="23.25" customHeight="1">
      <c r="A13" s="4" t="s">
        <v>58</v>
      </c>
      <c r="B13" s="5" t="s">
        <v>19</v>
      </c>
      <c r="C13" s="45">
        <v>270</v>
      </c>
      <c r="D13" s="45"/>
      <c r="E13" s="45">
        <f>C13+D13</f>
        <v>270</v>
      </c>
      <c r="F13" s="5" t="s">
        <v>102</v>
      </c>
      <c r="G13" s="5" t="s">
        <v>19</v>
      </c>
      <c r="H13" s="45">
        <v>270</v>
      </c>
      <c r="I13" s="45"/>
      <c r="J13" s="45">
        <f>H13+I13</f>
        <v>270</v>
      </c>
      <c r="K13" s="72"/>
      <c r="L13" s="45"/>
      <c r="M13" s="45">
        <v>2.7</v>
      </c>
      <c r="N13" s="72">
        <f>L13+M13+K13+J13</f>
        <v>272.7</v>
      </c>
      <c r="O13" s="104"/>
      <c r="P13" s="104"/>
      <c r="Q13" s="104"/>
      <c r="R13" s="105">
        <v>125</v>
      </c>
      <c r="S13" s="72">
        <v>397.67</v>
      </c>
      <c r="T13" s="72">
        <v>187.96</v>
      </c>
    </row>
    <row r="14" spans="1:20" ht="52.5" customHeight="1">
      <c r="A14" s="10" t="s">
        <v>57</v>
      </c>
      <c r="B14" s="9"/>
      <c r="C14" s="43">
        <f>C15+C20+C24</f>
        <v>32776.799999999996</v>
      </c>
      <c r="D14" s="43">
        <f>D15+D20+D24</f>
        <v>0</v>
      </c>
      <c r="E14" s="43">
        <f>E15</f>
        <v>32776.799999999996</v>
      </c>
      <c r="F14" s="9" t="s">
        <v>103</v>
      </c>
      <c r="G14" s="9"/>
      <c r="H14" s="43">
        <f>H15+H20+H24</f>
        <v>32776.799999999996</v>
      </c>
      <c r="I14" s="43">
        <f>I15+I20+I24</f>
        <v>0</v>
      </c>
      <c r="J14" s="43">
        <f aca="true" t="shared" si="6" ref="J14:O14">J15</f>
        <v>32776.799999999996</v>
      </c>
      <c r="K14" s="70">
        <f t="shared" si="6"/>
        <v>0</v>
      </c>
      <c r="L14" s="43">
        <f t="shared" si="6"/>
        <v>0</v>
      </c>
      <c r="M14" s="43">
        <f t="shared" si="6"/>
        <v>0</v>
      </c>
      <c r="N14" s="70">
        <f t="shared" si="6"/>
        <v>32776.799999999996</v>
      </c>
      <c r="O14" s="100">
        <f t="shared" si="6"/>
        <v>134.29</v>
      </c>
      <c r="P14" s="100"/>
      <c r="Q14" s="100">
        <f>Q15</f>
        <v>0</v>
      </c>
      <c r="R14" s="101">
        <f>R15</f>
        <v>380</v>
      </c>
      <c r="S14" s="70">
        <f>S15</f>
        <v>33291.09</v>
      </c>
      <c r="T14" s="70">
        <f>T15</f>
        <v>23551.09</v>
      </c>
    </row>
    <row r="15" spans="1:20" ht="37.5" customHeight="1">
      <c r="A15" s="14" t="s">
        <v>298</v>
      </c>
      <c r="B15" s="15"/>
      <c r="C15" s="44">
        <f>C16</f>
        <v>21226.699999999997</v>
      </c>
      <c r="D15" s="44">
        <f>D16</f>
        <v>0</v>
      </c>
      <c r="E15" s="44">
        <f>E16+E20+E24</f>
        <v>32776.799999999996</v>
      </c>
      <c r="F15" s="15" t="s">
        <v>297</v>
      </c>
      <c r="G15" s="15"/>
      <c r="H15" s="44">
        <f>H16</f>
        <v>21226.699999999997</v>
      </c>
      <c r="I15" s="44">
        <f>I16</f>
        <v>0</v>
      </c>
      <c r="J15" s="44">
        <f aca="true" t="shared" si="7" ref="J15:O15">J16+J20+J24</f>
        <v>32776.799999999996</v>
      </c>
      <c r="K15" s="71">
        <f t="shared" si="7"/>
        <v>0</v>
      </c>
      <c r="L15" s="44">
        <f t="shared" si="7"/>
        <v>0</v>
      </c>
      <c r="M15" s="44">
        <f t="shared" si="7"/>
        <v>0</v>
      </c>
      <c r="N15" s="71">
        <f t="shared" si="7"/>
        <v>32776.799999999996</v>
      </c>
      <c r="O15" s="102">
        <f t="shared" si="7"/>
        <v>134.29</v>
      </c>
      <c r="P15" s="102"/>
      <c r="Q15" s="102">
        <f>Q16+Q20+Q24</f>
        <v>0</v>
      </c>
      <c r="R15" s="103">
        <f>R16+R20+R24</f>
        <v>380</v>
      </c>
      <c r="S15" s="71">
        <f>S16+S20+S24</f>
        <v>33291.09</v>
      </c>
      <c r="T15" s="71">
        <f>T16+T20+T24</f>
        <v>23551.09</v>
      </c>
    </row>
    <row r="16" spans="1:20" ht="106.5" customHeight="1">
      <c r="A16" s="14" t="s">
        <v>296</v>
      </c>
      <c r="B16" s="15"/>
      <c r="C16" s="44">
        <f>C17+C18+C19</f>
        <v>21226.699999999997</v>
      </c>
      <c r="D16" s="44">
        <f>D17+D18+D19</f>
        <v>0</v>
      </c>
      <c r="E16" s="44">
        <f>E17+E18+E19</f>
        <v>21226.699999999997</v>
      </c>
      <c r="F16" s="15" t="s">
        <v>104</v>
      </c>
      <c r="G16" s="15"/>
      <c r="H16" s="44">
        <f aca="true" t="shared" si="8" ref="H16:O16">H17+H18+H19</f>
        <v>21226.699999999997</v>
      </c>
      <c r="I16" s="44">
        <f t="shared" si="8"/>
        <v>0</v>
      </c>
      <c r="J16" s="44">
        <f t="shared" si="8"/>
        <v>21226.699999999997</v>
      </c>
      <c r="K16" s="71">
        <f t="shared" si="8"/>
        <v>0</v>
      </c>
      <c r="L16" s="44">
        <f t="shared" si="8"/>
        <v>0</v>
      </c>
      <c r="M16" s="44">
        <f t="shared" si="8"/>
        <v>0</v>
      </c>
      <c r="N16" s="71">
        <f t="shared" si="8"/>
        <v>21226.699999999997</v>
      </c>
      <c r="O16" s="102">
        <f t="shared" si="8"/>
        <v>0</v>
      </c>
      <c r="P16" s="102"/>
      <c r="Q16" s="102">
        <f>Q17+Q18+Q19</f>
        <v>0</v>
      </c>
      <c r="R16" s="103">
        <f>R17+R18+R19</f>
        <v>0</v>
      </c>
      <c r="S16" s="71">
        <f>S17+S18+S19</f>
        <v>21226.699999999997</v>
      </c>
      <c r="T16" s="71">
        <f>T17+T18+T19</f>
        <v>14996.77</v>
      </c>
    </row>
    <row r="17" spans="1:20" ht="97.5" customHeight="1">
      <c r="A17" s="4" t="s">
        <v>60</v>
      </c>
      <c r="B17" s="5" t="s">
        <v>15</v>
      </c>
      <c r="C17" s="45">
        <f>12808.3+3868.1</f>
        <v>16676.399999999998</v>
      </c>
      <c r="D17" s="45"/>
      <c r="E17" s="45">
        <f>C17+D17</f>
        <v>16676.399999999998</v>
      </c>
      <c r="F17" s="5" t="s">
        <v>104</v>
      </c>
      <c r="G17" s="5" t="s">
        <v>15</v>
      </c>
      <c r="H17" s="45">
        <f>12808.3+3868.1</f>
        <v>16676.399999999998</v>
      </c>
      <c r="I17" s="45"/>
      <c r="J17" s="45">
        <f>H17+I17</f>
        <v>16676.399999999998</v>
      </c>
      <c r="K17" s="72"/>
      <c r="L17" s="45"/>
      <c r="M17" s="45"/>
      <c r="N17" s="72">
        <f>L17+M17+K17+J17</f>
        <v>16676.399999999998</v>
      </c>
      <c r="O17" s="104"/>
      <c r="P17" s="104"/>
      <c r="Q17" s="104"/>
      <c r="R17" s="105"/>
      <c r="S17" s="72">
        <f>Q17+R17+O17+N17</f>
        <v>16676.399999999998</v>
      </c>
      <c r="T17" s="72">
        <v>12854.19</v>
      </c>
    </row>
    <row r="18" spans="1:20" ht="36.75" customHeight="1">
      <c r="A18" s="4" t="s">
        <v>16</v>
      </c>
      <c r="B18" s="5" t="s">
        <v>17</v>
      </c>
      <c r="C18" s="45">
        <v>4525.3</v>
      </c>
      <c r="D18" s="45"/>
      <c r="E18" s="45">
        <f>C18+D18</f>
        <v>4525.3</v>
      </c>
      <c r="F18" s="5" t="s">
        <v>104</v>
      </c>
      <c r="G18" s="5" t="s">
        <v>17</v>
      </c>
      <c r="H18" s="45">
        <v>4525.3</v>
      </c>
      <c r="I18" s="45"/>
      <c r="J18" s="45">
        <f>H18+I18</f>
        <v>4525.3</v>
      </c>
      <c r="K18" s="72"/>
      <c r="L18" s="45"/>
      <c r="M18" s="45">
        <v>-109.43</v>
      </c>
      <c r="N18" s="72">
        <f>L18+M18+K18+J18</f>
        <v>4415.87</v>
      </c>
      <c r="O18" s="104"/>
      <c r="P18" s="104"/>
      <c r="Q18" s="104"/>
      <c r="R18" s="105"/>
      <c r="S18" s="72">
        <f>Q18+R18+O18+N18</f>
        <v>4415.87</v>
      </c>
      <c r="T18" s="72">
        <v>2044.08</v>
      </c>
    </row>
    <row r="19" spans="1:20" ht="22.5" customHeight="1">
      <c r="A19" s="4" t="s">
        <v>58</v>
      </c>
      <c r="B19" s="5" t="s">
        <v>19</v>
      </c>
      <c r="C19" s="45">
        <v>25</v>
      </c>
      <c r="D19" s="45"/>
      <c r="E19" s="45">
        <f>C19+D19</f>
        <v>25</v>
      </c>
      <c r="F19" s="5" t="s">
        <v>104</v>
      </c>
      <c r="G19" s="5" t="s">
        <v>19</v>
      </c>
      <c r="H19" s="45">
        <v>25</v>
      </c>
      <c r="I19" s="45"/>
      <c r="J19" s="45">
        <f>H19+I19</f>
        <v>25</v>
      </c>
      <c r="K19" s="72"/>
      <c r="L19" s="45"/>
      <c r="M19" s="45">
        <v>109.43</v>
      </c>
      <c r="N19" s="72">
        <f>L19+M19+K19+J19</f>
        <v>134.43</v>
      </c>
      <c r="O19" s="104"/>
      <c r="P19" s="104"/>
      <c r="Q19" s="104"/>
      <c r="R19" s="105"/>
      <c r="S19" s="72">
        <f>Q19+R19+O19+N19</f>
        <v>134.43</v>
      </c>
      <c r="T19" s="72">
        <v>98.5</v>
      </c>
    </row>
    <row r="20" spans="1:20" ht="117" customHeight="1" hidden="1">
      <c r="A20" s="14" t="s">
        <v>299</v>
      </c>
      <c r="B20" s="15"/>
      <c r="C20" s="44">
        <f>C21+C22+C23</f>
        <v>6490.099999999999</v>
      </c>
      <c r="D20" s="44">
        <f>D21+D22+D23</f>
        <v>0</v>
      </c>
      <c r="E20" s="44">
        <f>E21+E22+E23</f>
        <v>6490.099999999999</v>
      </c>
      <c r="F20" s="15" t="s">
        <v>105</v>
      </c>
      <c r="G20" s="15"/>
      <c r="H20" s="44">
        <f aca="true" t="shared" si="9" ref="H20:O20">H21+H22+H23</f>
        <v>6490.099999999999</v>
      </c>
      <c r="I20" s="44">
        <f t="shared" si="9"/>
        <v>0</v>
      </c>
      <c r="J20" s="44">
        <f t="shared" si="9"/>
        <v>6490.099999999999</v>
      </c>
      <c r="K20" s="71">
        <f t="shared" si="9"/>
        <v>0</v>
      </c>
      <c r="L20" s="44">
        <f t="shared" si="9"/>
        <v>0</v>
      </c>
      <c r="M20" s="44">
        <f t="shared" si="9"/>
        <v>-6490.099999999999</v>
      </c>
      <c r="N20" s="71">
        <f t="shared" si="9"/>
        <v>0</v>
      </c>
      <c r="O20" s="102">
        <f t="shared" si="9"/>
        <v>0</v>
      </c>
      <c r="P20" s="102"/>
      <c r="Q20" s="102">
        <f>Q21+Q22+Q23</f>
        <v>0</v>
      </c>
      <c r="R20" s="103">
        <f>R21+R22+R23</f>
        <v>0</v>
      </c>
      <c r="S20" s="71">
        <f>S21+S22+S23</f>
        <v>0</v>
      </c>
      <c r="T20" s="71">
        <f>T21+T22+T23</f>
        <v>0</v>
      </c>
    </row>
    <row r="21" spans="1:20" ht="96" customHeight="1" hidden="1">
      <c r="A21" s="4" t="s">
        <v>59</v>
      </c>
      <c r="B21" s="5" t="s">
        <v>15</v>
      </c>
      <c r="C21" s="45">
        <v>5449.4</v>
      </c>
      <c r="D21" s="45"/>
      <c r="E21" s="45">
        <f>C21+D21</f>
        <v>5449.4</v>
      </c>
      <c r="F21" s="5" t="s">
        <v>105</v>
      </c>
      <c r="G21" s="5" t="s">
        <v>15</v>
      </c>
      <c r="H21" s="45">
        <v>5449.4</v>
      </c>
      <c r="I21" s="45"/>
      <c r="J21" s="45">
        <f>H21+I21</f>
        <v>5449.4</v>
      </c>
      <c r="K21" s="72"/>
      <c r="L21" s="45"/>
      <c r="M21" s="45">
        <v>-5449.4</v>
      </c>
      <c r="N21" s="72">
        <f>K21+L21+M21+J21</f>
        <v>0</v>
      </c>
      <c r="O21" s="104"/>
      <c r="P21" s="104"/>
      <c r="Q21" s="104"/>
      <c r="R21" s="105"/>
      <c r="S21" s="72">
        <f aca="true" t="shared" si="10" ref="S21:T23">Q21+R21+O21+N21</f>
        <v>0</v>
      </c>
      <c r="T21" s="72">
        <f t="shared" si="10"/>
        <v>0</v>
      </c>
    </row>
    <row r="22" spans="1:20" ht="35.25" customHeight="1" hidden="1">
      <c r="A22" s="4" t="s">
        <v>16</v>
      </c>
      <c r="B22" s="5" t="s">
        <v>17</v>
      </c>
      <c r="C22" s="45">
        <v>1040.7</v>
      </c>
      <c r="D22" s="45"/>
      <c r="E22" s="45">
        <f>C22+D22</f>
        <v>1040.7</v>
      </c>
      <c r="F22" s="5" t="s">
        <v>105</v>
      </c>
      <c r="G22" s="5" t="s">
        <v>17</v>
      </c>
      <c r="H22" s="45">
        <v>1040.7</v>
      </c>
      <c r="I22" s="45"/>
      <c r="J22" s="45">
        <f>H22+I22</f>
        <v>1040.7</v>
      </c>
      <c r="K22" s="72"/>
      <c r="L22" s="45"/>
      <c r="M22" s="45">
        <v>-1040.7</v>
      </c>
      <c r="N22" s="72">
        <f>K22+L22+M22+J22</f>
        <v>0</v>
      </c>
      <c r="O22" s="104"/>
      <c r="P22" s="104"/>
      <c r="Q22" s="104"/>
      <c r="R22" s="105"/>
      <c r="S22" s="72">
        <f t="shared" si="10"/>
        <v>0</v>
      </c>
      <c r="T22" s="72">
        <f t="shared" si="10"/>
        <v>0</v>
      </c>
    </row>
    <row r="23" spans="1:20" ht="20.25" customHeight="1" hidden="1">
      <c r="A23" s="4" t="s">
        <v>58</v>
      </c>
      <c r="B23" s="5" t="s">
        <v>19</v>
      </c>
      <c r="C23" s="45">
        <v>0</v>
      </c>
      <c r="D23" s="45"/>
      <c r="E23" s="45">
        <f>C23+D23</f>
        <v>0</v>
      </c>
      <c r="F23" s="5" t="s">
        <v>105</v>
      </c>
      <c r="G23" s="5" t="s">
        <v>19</v>
      </c>
      <c r="H23" s="45">
        <v>0</v>
      </c>
      <c r="I23" s="45"/>
      <c r="J23" s="45">
        <f>H23+I23</f>
        <v>0</v>
      </c>
      <c r="K23" s="72"/>
      <c r="L23" s="45"/>
      <c r="M23" s="45"/>
      <c r="N23" s="72">
        <f>K23+L23+M23+J23</f>
        <v>0</v>
      </c>
      <c r="O23" s="104"/>
      <c r="P23" s="104"/>
      <c r="Q23" s="104"/>
      <c r="R23" s="105"/>
      <c r="S23" s="72">
        <f t="shared" si="10"/>
        <v>0</v>
      </c>
      <c r="T23" s="72">
        <f t="shared" si="10"/>
        <v>0</v>
      </c>
    </row>
    <row r="24" spans="1:20" ht="95.25" customHeight="1">
      <c r="A24" s="29" t="s">
        <v>319</v>
      </c>
      <c r="B24" s="30"/>
      <c r="C24" s="51">
        <f>C25+C26</f>
        <v>5060</v>
      </c>
      <c r="D24" s="51">
        <f>D25+D26</f>
        <v>0</v>
      </c>
      <c r="E24" s="51">
        <f>E25+E26</f>
        <v>5060</v>
      </c>
      <c r="F24" s="30" t="s">
        <v>318</v>
      </c>
      <c r="G24" s="30"/>
      <c r="H24" s="51">
        <f>H25+H26</f>
        <v>5060</v>
      </c>
      <c r="I24" s="51">
        <f>I25+I26</f>
        <v>0</v>
      </c>
      <c r="J24" s="51">
        <f>J25+J26</f>
        <v>5060</v>
      </c>
      <c r="K24" s="74">
        <f>K25+K26</f>
        <v>0</v>
      </c>
      <c r="L24" s="51">
        <f>L25+L26</f>
        <v>0</v>
      </c>
      <c r="M24" s="51">
        <f>M25+M26+M27</f>
        <v>6490.099999999999</v>
      </c>
      <c r="N24" s="74">
        <f>N25+N26+N27</f>
        <v>11550.099999999999</v>
      </c>
      <c r="O24" s="106">
        <f>O25+O26</f>
        <v>134.29</v>
      </c>
      <c r="P24" s="106"/>
      <c r="Q24" s="106">
        <f>Q25+Q26</f>
        <v>0</v>
      </c>
      <c r="R24" s="107">
        <f>R25+R26+R27</f>
        <v>380</v>
      </c>
      <c r="S24" s="74">
        <f>S25+S26+S27</f>
        <v>12064.39</v>
      </c>
      <c r="T24" s="74">
        <f>T25+T26+T27</f>
        <v>8554.32</v>
      </c>
    </row>
    <row r="25" spans="1:20" ht="100.5" customHeight="1">
      <c r="A25" s="4" t="s">
        <v>60</v>
      </c>
      <c r="B25" s="5" t="s">
        <v>15</v>
      </c>
      <c r="C25" s="45">
        <v>4110.9</v>
      </c>
      <c r="D25" s="45"/>
      <c r="E25" s="45">
        <f>C25+D25</f>
        <v>4110.9</v>
      </c>
      <c r="F25" s="5" t="s">
        <v>318</v>
      </c>
      <c r="G25" s="5" t="s">
        <v>15</v>
      </c>
      <c r="H25" s="45">
        <v>4110.9</v>
      </c>
      <c r="I25" s="45"/>
      <c r="J25" s="45">
        <f>H25+I25</f>
        <v>4110.9</v>
      </c>
      <c r="K25" s="72"/>
      <c r="L25" s="45"/>
      <c r="M25" s="45">
        <v>5824.86</v>
      </c>
      <c r="N25" s="72">
        <f>J25+K25+L25+M25</f>
        <v>9935.759999999998</v>
      </c>
      <c r="O25" s="104"/>
      <c r="P25" s="104"/>
      <c r="Q25" s="104"/>
      <c r="R25" s="105">
        <v>-25</v>
      </c>
      <c r="S25" s="72">
        <v>9892.76</v>
      </c>
      <c r="T25" s="72">
        <v>7143.16</v>
      </c>
    </row>
    <row r="26" spans="1:20" ht="43.5" customHeight="1">
      <c r="A26" s="4" t="s">
        <v>16</v>
      </c>
      <c r="B26" s="5" t="s">
        <v>17</v>
      </c>
      <c r="C26" s="45">
        <v>949.1</v>
      </c>
      <c r="D26" s="45"/>
      <c r="E26" s="45">
        <f>C26+D26</f>
        <v>949.1</v>
      </c>
      <c r="F26" s="5" t="s">
        <v>318</v>
      </c>
      <c r="G26" s="5" t="s">
        <v>17</v>
      </c>
      <c r="H26" s="45">
        <v>949.1</v>
      </c>
      <c r="I26" s="45"/>
      <c r="J26" s="45">
        <f>H26+I26</f>
        <v>949.1</v>
      </c>
      <c r="K26" s="72"/>
      <c r="L26" s="45"/>
      <c r="M26" s="45">
        <v>635.24</v>
      </c>
      <c r="N26" s="72">
        <f>J26+K26+L26+M26</f>
        <v>1584.3400000000001</v>
      </c>
      <c r="O26" s="104">
        <v>134.29</v>
      </c>
      <c r="P26" s="104"/>
      <c r="Q26" s="104"/>
      <c r="R26" s="105">
        <f>25+380</f>
        <v>405</v>
      </c>
      <c r="S26" s="72">
        <f>134.29+2007.34</f>
        <v>2141.63</v>
      </c>
      <c r="T26" s="72">
        <f>133.2+1264.23</f>
        <v>1397.43</v>
      </c>
    </row>
    <row r="27" spans="1:20" ht="22.5" customHeight="1">
      <c r="A27" s="4" t="s">
        <v>58</v>
      </c>
      <c r="B27" s="5"/>
      <c r="C27" s="45"/>
      <c r="D27" s="45"/>
      <c r="E27" s="45"/>
      <c r="F27" s="5" t="s">
        <v>318</v>
      </c>
      <c r="G27" s="5" t="s">
        <v>19</v>
      </c>
      <c r="H27" s="45"/>
      <c r="I27" s="45"/>
      <c r="J27" s="45"/>
      <c r="K27" s="72"/>
      <c r="L27" s="45"/>
      <c r="M27" s="45">
        <v>30</v>
      </c>
      <c r="N27" s="72">
        <f>M27</f>
        <v>30</v>
      </c>
      <c r="O27" s="104"/>
      <c r="P27" s="104"/>
      <c r="Q27" s="104"/>
      <c r="R27" s="105"/>
      <c r="S27" s="72">
        <f>Q27+R27+O27+N27</f>
        <v>30</v>
      </c>
      <c r="T27" s="72">
        <v>13.73</v>
      </c>
    </row>
    <row r="28" spans="1:20" ht="33" customHeight="1">
      <c r="A28" s="10" t="s">
        <v>61</v>
      </c>
      <c r="B28" s="9"/>
      <c r="C28" s="43">
        <f>C29+C33+C35</f>
        <v>1790</v>
      </c>
      <c r="D28" s="43">
        <f>D29+D33+D35</f>
        <v>1260.08</v>
      </c>
      <c r="E28" s="43">
        <f>E29+E33+E35</f>
        <v>3050.08</v>
      </c>
      <c r="F28" s="9" t="s">
        <v>106</v>
      </c>
      <c r="G28" s="9"/>
      <c r="H28" s="43">
        <f aca="true" t="shared" si="11" ref="H28:O28">H29+H33+H35</f>
        <v>1790</v>
      </c>
      <c r="I28" s="43">
        <f t="shared" si="11"/>
        <v>1260.08</v>
      </c>
      <c r="J28" s="43">
        <f t="shared" si="11"/>
        <v>3050.08</v>
      </c>
      <c r="K28" s="70">
        <f t="shared" si="11"/>
        <v>0</v>
      </c>
      <c r="L28" s="43">
        <f t="shared" si="11"/>
        <v>0</v>
      </c>
      <c r="M28" s="43">
        <f t="shared" si="11"/>
        <v>26</v>
      </c>
      <c r="N28" s="70">
        <f t="shared" si="11"/>
        <v>3076.08</v>
      </c>
      <c r="O28" s="100">
        <f t="shared" si="11"/>
        <v>0</v>
      </c>
      <c r="P28" s="100"/>
      <c r="Q28" s="100">
        <f>Q29+Q33+Q35</f>
        <v>0</v>
      </c>
      <c r="R28" s="101">
        <f>R29+R33+R35</f>
        <v>0</v>
      </c>
      <c r="S28" s="70">
        <f>S29+S33+S35</f>
        <v>3526.58</v>
      </c>
      <c r="T28" s="70">
        <f>T29+T33+T35</f>
        <v>2884.9</v>
      </c>
    </row>
    <row r="29" spans="1:20" s="35" customFormat="1" ht="74.25" customHeight="1">
      <c r="A29" s="29" t="s">
        <v>383</v>
      </c>
      <c r="B29" s="30"/>
      <c r="C29" s="51">
        <f>C31</f>
        <v>1690</v>
      </c>
      <c r="D29" s="51">
        <f>D31</f>
        <v>0</v>
      </c>
      <c r="E29" s="51">
        <f>E31</f>
        <v>1690</v>
      </c>
      <c r="F29" s="30" t="s">
        <v>107</v>
      </c>
      <c r="G29" s="30"/>
      <c r="H29" s="51">
        <f>H31</f>
        <v>1690</v>
      </c>
      <c r="I29" s="51">
        <f>I31</f>
        <v>0</v>
      </c>
      <c r="J29" s="51">
        <f aca="true" t="shared" si="12" ref="J29:O29">J30</f>
        <v>1690</v>
      </c>
      <c r="K29" s="51">
        <f t="shared" si="12"/>
        <v>0</v>
      </c>
      <c r="L29" s="51">
        <f t="shared" si="12"/>
        <v>0</v>
      </c>
      <c r="M29" s="51">
        <f t="shared" si="12"/>
        <v>0</v>
      </c>
      <c r="N29" s="74">
        <f t="shared" si="12"/>
        <v>1690</v>
      </c>
      <c r="O29" s="107">
        <f t="shared" si="12"/>
        <v>0</v>
      </c>
      <c r="P29" s="107"/>
      <c r="Q29" s="106">
        <f>Q30</f>
        <v>0</v>
      </c>
      <c r="R29" s="107">
        <f>R30</f>
        <v>0</v>
      </c>
      <c r="S29" s="74">
        <f>S30</f>
        <v>1690</v>
      </c>
      <c r="T29" s="74">
        <f>T30</f>
        <v>1164.14</v>
      </c>
    </row>
    <row r="30" spans="1:20" s="25" customFormat="1" ht="51.75" customHeight="1">
      <c r="A30" s="27" t="s">
        <v>384</v>
      </c>
      <c r="B30" s="28"/>
      <c r="C30" s="52"/>
      <c r="D30" s="52"/>
      <c r="E30" s="52"/>
      <c r="F30" s="28" t="s">
        <v>107</v>
      </c>
      <c r="G30" s="28"/>
      <c r="H30" s="52"/>
      <c r="I30" s="52"/>
      <c r="J30" s="52">
        <f>J31</f>
        <v>1690</v>
      </c>
      <c r="K30" s="84"/>
      <c r="L30" s="52"/>
      <c r="M30" s="52"/>
      <c r="N30" s="84">
        <f>N31</f>
        <v>1690</v>
      </c>
      <c r="O30" s="108"/>
      <c r="P30" s="108"/>
      <c r="Q30" s="108"/>
      <c r="R30" s="109"/>
      <c r="S30" s="84">
        <f>S31</f>
        <v>1690</v>
      </c>
      <c r="T30" s="84">
        <f>T31</f>
        <v>1164.14</v>
      </c>
    </row>
    <row r="31" spans="1:20" ht="95.25" customHeight="1">
      <c r="A31" s="4" t="s">
        <v>60</v>
      </c>
      <c r="B31" s="5" t="s">
        <v>15</v>
      </c>
      <c r="C31" s="45">
        <v>1690</v>
      </c>
      <c r="D31" s="45"/>
      <c r="E31" s="45">
        <f>C31+D31</f>
        <v>1690</v>
      </c>
      <c r="F31" s="5" t="s">
        <v>107</v>
      </c>
      <c r="G31" s="5" t="s">
        <v>15</v>
      </c>
      <c r="H31" s="45">
        <v>1690</v>
      </c>
      <c r="I31" s="45"/>
      <c r="J31" s="45">
        <f>H31+I31</f>
        <v>1690</v>
      </c>
      <c r="K31" s="72"/>
      <c r="L31" s="45"/>
      <c r="M31" s="45"/>
      <c r="N31" s="72">
        <f>J31+K31+L31+M31</f>
        <v>1690</v>
      </c>
      <c r="O31" s="104"/>
      <c r="P31" s="104"/>
      <c r="Q31" s="104"/>
      <c r="R31" s="105"/>
      <c r="S31" s="72">
        <f aca="true" t="shared" si="13" ref="S31:S37">Q31+R31+O31+N31</f>
        <v>1690</v>
      </c>
      <c r="T31" s="72">
        <v>1164.14</v>
      </c>
    </row>
    <row r="32" spans="1:20" ht="48" customHeight="1">
      <c r="A32" s="14" t="s">
        <v>386</v>
      </c>
      <c r="B32" s="15"/>
      <c r="C32" s="44"/>
      <c r="D32" s="44"/>
      <c r="E32" s="44"/>
      <c r="F32" s="15" t="s">
        <v>108</v>
      </c>
      <c r="G32" s="15"/>
      <c r="H32" s="44"/>
      <c r="I32" s="44"/>
      <c r="J32" s="44">
        <f aca="true" t="shared" si="14" ref="J32:O33">J33</f>
        <v>100</v>
      </c>
      <c r="K32" s="44">
        <f t="shared" si="14"/>
        <v>0</v>
      </c>
      <c r="L32" s="44">
        <f t="shared" si="14"/>
        <v>0</v>
      </c>
      <c r="M32" s="44">
        <f t="shared" si="14"/>
        <v>0</v>
      </c>
      <c r="N32" s="71">
        <f t="shared" si="14"/>
        <v>100</v>
      </c>
      <c r="O32" s="103">
        <f t="shared" si="14"/>
        <v>0</v>
      </c>
      <c r="P32" s="103"/>
      <c r="Q32" s="102">
        <f>Q33</f>
        <v>0</v>
      </c>
      <c r="R32" s="103">
        <f>R33</f>
        <v>0</v>
      </c>
      <c r="S32" s="72">
        <f t="shared" si="13"/>
        <v>100</v>
      </c>
      <c r="T32" s="72">
        <f>T33</f>
        <v>0</v>
      </c>
    </row>
    <row r="33" spans="1:21" s="2" customFormat="1" ht="48" customHeight="1">
      <c r="A33" s="4" t="s">
        <v>4</v>
      </c>
      <c r="B33" s="5"/>
      <c r="C33" s="45">
        <f>C34</f>
        <v>100</v>
      </c>
      <c r="D33" s="45">
        <f>D34</f>
        <v>0</v>
      </c>
      <c r="E33" s="45">
        <f>E34</f>
        <v>100</v>
      </c>
      <c r="F33" s="5" t="s">
        <v>108</v>
      </c>
      <c r="G33" s="5"/>
      <c r="H33" s="45">
        <f>H34</f>
        <v>100</v>
      </c>
      <c r="I33" s="45">
        <f>I34</f>
        <v>0</v>
      </c>
      <c r="J33" s="45">
        <f t="shared" si="14"/>
        <v>100</v>
      </c>
      <c r="K33" s="72">
        <f t="shared" si="14"/>
        <v>0</v>
      </c>
      <c r="L33" s="45">
        <f t="shared" si="14"/>
        <v>0</v>
      </c>
      <c r="M33" s="45">
        <f t="shared" si="14"/>
        <v>0</v>
      </c>
      <c r="N33" s="72">
        <f t="shared" si="14"/>
        <v>100</v>
      </c>
      <c r="O33" s="104">
        <f t="shared" si="14"/>
        <v>0</v>
      </c>
      <c r="P33" s="104"/>
      <c r="Q33" s="104">
        <f>Q34</f>
        <v>0</v>
      </c>
      <c r="R33" s="105">
        <f>R34</f>
        <v>0</v>
      </c>
      <c r="S33" s="72">
        <f t="shared" si="13"/>
        <v>100</v>
      </c>
      <c r="T33" s="72">
        <f>T34</f>
        <v>0</v>
      </c>
      <c r="U33" s="25"/>
    </row>
    <row r="34" spans="1:20" ht="36" customHeight="1">
      <c r="A34" s="4" t="s">
        <v>16</v>
      </c>
      <c r="B34" s="5" t="s">
        <v>17</v>
      </c>
      <c r="C34" s="45">
        <v>100</v>
      </c>
      <c r="D34" s="45"/>
      <c r="E34" s="45">
        <f>C34+D34</f>
        <v>100</v>
      </c>
      <c r="F34" s="5" t="s">
        <v>108</v>
      </c>
      <c r="G34" s="5" t="s">
        <v>17</v>
      </c>
      <c r="H34" s="45">
        <v>100</v>
      </c>
      <c r="I34" s="45"/>
      <c r="J34" s="45">
        <f>H34+I34</f>
        <v>100</v>
      </c>
      <c r="K34" s="72"/>
      <c r="L34" s="45"/>
      <c r="M34" s="45"/>
      <c r="N34" s="72">
        <f>J34+K34+L34+M34</f>
        <v>100</v>
      </c>
      <c r="O34" s="104"/>
      <c r="P34" s="104"/>
      <c r="Q34" s="104"/>
      <c r="R34" s="105"/>
      <c r="S34" s="72">
        <f t="shared" si="13"/>
        <v>100</v>
      </c>
      <c r="T34" s="72">
        <v>0</v>
      </c>
    </row>
    <row r="35" spans="1:20" ht="36" customHeight="1">
      <c r="A35" s="14" t="s">
        <v>301</v>
      </c>
      <c r="B35" s="15"/>
      <c r="C35" s="44"/>
      <c r="D35" s="44">
        <f>D36</f>
        <v>1260.08</v>
      </c>
      <c r="E35" s="44">
        <f>C35+D35</f>
        <v>1260.08</v>
      </c>
      <c r="F35" s="15" t="s">
        <v>302</v>
      </c>
      <c r="G35" s="15"/>
      <c r="H35" s="44"/>
      <c r="I35" s="44">
        <f aca="true" t="shared" si="15" ref="I35:O35">I36</f>
        <v>1260.08</v>
      </c>
      <c r="J35" s="44">
        <f t="shared" si="15"/>
        <v>1260.08</v>
      </c>
      <c r="K35" s="71">
        <f t="shared" si="15"/>
        <v>0</v>
      </c>
      <c r="L35" s="44">
        <f t="shared" si="15"/>
        <v>0</v>
      </c>
      <c r="M35" s="44">
        <f t="shared" si="15"/>
        <v>26</v>
      </c>
      <c r="N35" s="71">
        <f t="shared" si="15"/>
        <v>1286.08</v>
      </c>
      <c r="O35" s="102">
        <f t="shared" si="15"/>
        <v>0</v>
      </c>
      <c r="P35" s="102"/>
      <c r="Q35" s="102">
        <f>Q36</f>
        <v>0</v>
      </c>
      <c r="R35" s="103">
        <f>R36+R37</f>
        <v>0</v>
      </c>
      <c r="S35" s="100">
        <f>S36+S37</f>
        <v>1736.58</v>
      </c>
      <c r="T35" s="100">
        <f>T36+T37</f>
        <v>1720.76</v>
      </c>
    </row>
    <row r="36" spans="1:20" ht="36" customHeight="1">
      <c r="A36" s="4" t="s">
        <v>16</v>
      </c>
      <c r="B36" s="5" t="s">
        <v>17</v>
      </c>
      <c r="C36" s="45"/>
      <c r="D36" s="45">
        <v>1260.08</v>
      </c>
      <c r="E36" s="45">
        <f>C36+D36</f>
        <v>1260.08</v>
      </c>
      <c r="F36" s="5" t="s">
        <v>302</v>
      </c>
      <c r="G36" s="5" t="s">
        <v>17</v>
      </c>
      <c r="H36" s="45"/>
      <c r="I36" s="45">
        <v>1260.08</v>
      </c>
      <c r="J36" s="45">
        <f>H36+I36</f>
        <v>1260.08</v>
      </c>
      <c r="K36" s="72"/>
      <c r="L36" s="45"/>
      <c r="M36" s="45">
        <v>26</v>
      </c>
      <c r="N36" s="72">
        <f>J36+M36+K36</f>
        <v>1286.08</v>
      </c>
      <c r="O36" s="104"/>
      <c r="P36" s="104"/>
      <c r="Q36" s="104"/>
      <c r="R36" s="105">
        <v>-26</v>
      </c>
      <c r="S36" s="72">
        <v>1710.58</v>
      </c>
      <c r="T36" s="72">
        <v>1694.81</v>
      </c>
    </row>
    <row r="37" spans="1:20" ht="22.5" customHeight="1">
      <c r="A37" s="4" t="s">
        <v>58</v>
      </c>
      <c r="B37" s="5"/>
      <c r="C37" s="45"/>
      <c r="D37" s="45"/>
      <c r="E37" s="45"/>
      <c r="F37" s="5" t="s">
        <v>302</v>
      </c>
      <c r="G37" s="5" t="s">
        <v>19</v>
      </c>
      <c r="H37" s="45"/>
      <c r="I37" s="45"/>
      <c r="J37" s="45"/>
      <c r="K37" s="72"/>
      <c r="L37" s="45"/>
      <c r="M37" s="45"/>
      <c r="N37" s="72"/>
      <c r="O37" s="104"/>
      <c r="P37" s="104"/>
      <c r="Q37" s="104"/>
      <c r="R37" s="105">
        <v>26</v>
      </c>
      <c r="S37" s="72">
        <f t="shared" si="13"/>
        <v>26</v>
      </c>
      <c r="T37" s="72">
        <v>25.95</v>
      </c>
    </row>
    <row r="38" spans="1:20" ht="24.75" customHeight="1">
      <c r="A38" s="31" t="s">
        <v>109</v>
      </c>
      <c r="B38" s="32"/>
      <c r="C38" s="41" t="e">
        <f>C39</f>
        <v>#REF!</v>
      </c>
      <c r="D38" s="41" t="e">
        <f>D39</f>
        <v>#REF!</v>
      </c>
      <c r="E38" s="41" t="e">
        <f>E39</f>
        <v>#REF!</v>
      </c>
      <c r="F38" s="32" t="s">
        <v>20</v>
      </c>
      <c r="G38" s="32"/>
      <c r="H38" s="41" t="e">
        <f aca="true" t="shared" si="16" ref="H38:O38">H39</f>
        <v>#REF!</v>
      </c>
      <c r="I38" s="41" t="e">
        <f t="shared" si="16"/>
        <v>#REF!</v>
      </c>
      <c r="J38" s="41" t="e">
        <f t="shared" si="16"/>
        <v>#REF!</v>
      </c>
      <c r="K38" s="68" t="e">
        <f t="shared" si="16"/>
        <v>#REF!</v>
      </c>
      <c r="L38" s="41" t="e">
        <f t="shared" si="16"/>
        <v>#REF!</v>
      </c>
      <c r="M38" s="41" t="e">
        <f t="shared" si="16"/>
        <v>#REF!</v>
      </c>
      <c r="N38" s="68" t="e">
        <f t="shared" si="16"/>
        <v>#REF!</v>
      </c>
      <c r="O38" s="96" t="e">
        <f t="shared" si="16"/>
        <v>#REF!</v>
      </c>
      <c r="P38" s="96"/>
      <c r="Q38" s="96" t="e">
        <f>Q39</f>
        <v>#REF!</v>
      </c>
      <c r="R38" s="97" t="e">
        <f>R39</f>
        <v>#REF!</v>
      </c>
      <c r="S38" s="68">
        <f>S39</f>
        <v>672417.17</v>
      </c>
      <c r="T38" s="68">
        <f>T39</f>
        <v>316320.9</v>
      </c>
    </row>
    <row r="39" spans="1:20" s="37" customFormat="1" ht="38.25" customHeight="1">
      <c r="A39" s="13" t="s">
        <v>151</v>
      </c>
      <c r="B39" s="24"/>
      <c r="C39" s="46" t="e">
        <f>C40+C49+C60+C69</f>
        <v>#REF!</v>
      </c>
      <c r="D39" s="46" t="e">
        <f>D40+D49+D60+D69</f>
        <v>#REF!</v>
      </c>
      <c r="E39" s="46" t="e">
        <f>E40+E49+E60+E69</f>
        <v>#REF!</v>
      </c>
      <c r="F39" s="24" t="s">
        <v>110</v>
      </c>
      <c r="G39" s="24"/>
      <c r="H39" s="46" t="e">
        <f aca="true" t="shared" si="17" ref="H39:O39">H40+H49+H60+H69</f>
        <v>#REF!</v>
      </c>
      <c r="I39" s="46" t="e">
        <f t="shared" si="17"/>
        <v>#REF!</v>
      </c>
      <c r="J39" s="46" t="e">
        <f t="shared" si="17"/>
        <v>#REF!</v>
      </c>
      <c r="K39" s="69" t="e">
        <f t="shared" si="17"/>
        <v>#REF!</v>
      </c>
      <c r="L39" s="46" t="e">
        <f t="shared" si="17"/>
        <v>#REF!</v>
      </c>
      <c r="M39" s="46" t="e">
        <f t="shared" si="17"/>
        <v>#REF!</v>
      </c>
      <c r="N39" s="69" t="e">
        <f t="shared" si="17"/>
        <v>#REF!</v>
      </c>
      <c r="O39" s="98" t="e">
        <f t="shared" si="17"/>
        <v>#REF!</v>
      </c>
      <c r="P39" s="98"/>
      <c r="Q39" s="98" t="e">
        <f>Q40+Q49+Q60+Q69</f>
        <v>#REF!</v>
      </c>
      <c r="R39" s="99" t="e">
        <f>R40+R49+R60+R69</f>
        <v>#REF!</v>
      </c>
      <c r="S39" s="69">
        <f>S40+S49+S60+S69</f>
        <v>672417.17</v>
      </c>
      <c r="T39" s="69">
        <f>T40+T49+T60+T69</f>
        <v>316320.9</v>
      </c>
    </row>
    <row r="40" spans="1:20" ht="41.25" customHeight="1">
      <c r="A40" s="16" t="s">
        <v>406</v>
      </c>
      <c r="B40" s="17"/>
      <c r="C40" s="47" t="e">
        <f>C41+#REF!+C45</f>
        <v>#REF!</v>
      </c>
      <c r="D40" s="47" t="e">
        <f>D41+#REF!+D45</f>
        <v>#REF!</v>
      </c>
      <c r="E40" s="47" t="e">
        <f>E41+#REF!+E45</f>
        <v>#REF!</v>
      </c>
      <c r="F40" s="17" t="s">
        <v>111</v>
      </c>
      <c r="G40" s="17"/>
      <c r="H40" s="47" t="e">
        <f>H41+#REF!+H45</f>
        <v>#REF!</v>
      </c>
      <c r="I40" s="47" t="e">
        <f>I41+#REF!+I45</f>
        <v>#REF!</v>
      </c>
      <c r="J40" s="47" t="e">
        <f>J41+#REF!+J45+J47</f>
        <v>#REF!</v>
      </c>
      <c r="K40" s="47" t="e">
        <f>K41+#REF!+K45+K47</f>
        <v>#REF!</v>
      </c>
      <c r="L40" s="47" t="e">
        <f>L41+#REF!+L45+L47</f>
        <v>#REF!</v>
      </c>
      <c r="M40" s="47" t="e">
        <f>M41+#REF!+M45+M47</f>
        <v>#REF!</v>
      </c>
      <c r="N40" s="73" t="e">
        <f>N41+#REF!+N45+N47</f>
        <v>#REF!</v>
      </c>
      <c r="O40" s="99" t="e">
        <f>O41+#REF!+O45+O47</f>
        <v>#REF!</v>
      </c>
      <c r="P40" s="99"/>
      <c r="Q40" s="98" t="e">
        <f>Q41+#REF!+Q45+Q47</f>
        <v>#REF!</v>
      </c>
      <c r="R40" s="99" t="e">
        <f>R41+#REF!+R45+R47</f>
        <v>#REF!</v>
      </c>
      <c r="S40" s="73">
        <f>S41+S45+S47</f>
        <v>380507.51</v>
      </c>
      <c r="T40" s="73">
        <f>T41+T45+T47</f>
        <v>104370.68</v>
      </c>
    </row>
    <row r="41" spans="1:20" ht="81.75" customHeight="1">
      <c r="A41" s="14" t="s">
        <v>63</v>
      </c>
      <c r="B41" s="15"/>
      <c r="C41" s="44">
        <f>C42</f>
        <v>55064.4</v>
      </c>
      <c r="D41" s="44" t="e">
        <f>D42</f>
        <v>#REF!</v>
      </c>
      <c r="E41" s="44" t="e">
        <f>E42</f>
        <v>#REF!</v>
      </c>
      <c r="F41" s="30" t="s">
        <v>375</v>
      </c>
      <c r="G41" s="15"/>
      <c r="H41" s="44">
        <f aca="true" t="shared" si="18" ref="H41:O41">H42</f>
        <v>55064.4</v>
      </c>
      <c r="I41" s="44" t="e">
        <f t="shared" si="18"/>
        <v>#REF!</v>
      </c>
      <c r="J41" s="44">
        <f t="shared" si="18"/>
        <v>56535.6</v>
      </c>
      <c r="K41" s="71">
        <f t="shared" si="18"/>
        <v>18.16</v>
      </c>
      <c r="L41" s="44">
        <f t="shared" si="18"/>
        <v>0</v>
      </c>
      <c r="M41" s="44">
        <f t="shared" si="18"/>
        <v>0</v>
      </c>
      <c r="N41" s="71">
        <f t="shared" si="18"/>
        <v>56553.76</v>
      </c>
      <c r="O41" s="102">
        <f t="shared" si="18"/>
        <v>126.31</v>
      </c>
      <c r="P41" s="102"/>
      <c r="Q41" s="102">
        <f>Q42</f>
        <v>0</v>
      </c>
      <c r="R41" s="103">
        <f>R42</f>
        <v>0</v>
      </c>
      <c r="S41" s="71">
        <f>S42</f>
        <v>58801.29</v>
      </c>
      <c r="T41" s="71">
        <f>T42</f>
        <v>41417.979999999996</v>
      </c>
    </row>
    <row r="42" spans="1:20" ht="57" customHeight="1">
      <c r="A42" s="4" t="s">
        <v>70</v>
      </c>
      <c r="B42" s="5"/>
      <c r="C42" s="45">
        <f>C44</f>
        <v>55064.4</v>
      </c>
      <c r="D42" s="45" t="e">
        <f>D44+#REF!</f>
        <v>#REF!</v>
      </c>
      <c r="E42" s="45" t="e">
        <f>E44+#REF!</f>
        <v>#REF!</v>
      </c>
      <c r="F42" s="5" t="s">
        <v>112</v>
      </c>
      <c r="G42" s="5"/>
      <c r="H42" s="45">
        <f>H44</f>
        <v>55064.4</v>
      </c>
      <c r="I42" s="45" t="e">
        <f>I44+#REF!</f>
        <v>#REF!</v>
      </c>
      <c r="J42" s="45">
        <f aca="true" t="shared" si="19" ref="J42:O42">J43+J44</f>
        <v>56535.6</v>
      </c>
      <c r="K42" s="72">
        <f t="shared" si="19"/>
        <v>18.16</v>
      </c>
      <c r="L42" s="45">
        <f t="shared" si="19"/>
        <v>0</v>
      </c>
      <c r="M42" s="45">
        <f t="shared" si="19"/>
        <v>0</v>
      </c>
      <c r="N42" s="72">
        <f t="shared" si="19"/>
        <v>56553.76</v>
      </c>
      <c r="O42" s="104">
        <f t="shared" si="19"/>
        <v>126.31</v>
      </c>
      <c r="P42" s="104"/>
      <c r="Q42" s="104">
        <f>Q43+Q44</f>
        <v>0</v>
      </c>
      <c r="R42" s="105">
        <f>R43+R44</f>
        <v>0</v>
      </c>
      <c r="S42" s="72">
        <f>S43+S44</f>
        <v>58801.29</v>
      </c>
      <c r="T42" s="72">
        <f>T43+T44</f>
        <v>41417.979999999996</v>
      </c>
    </row>
    <row r="43" spans="1:20" ht="48.75" customHeight="1">
      <c r="A43" s="4" t="s">
        <v>16</v>
      </c>
      <c r="B43" s="5" t="s">
        <v>17</v>
      </c>
      <c r="C43" s="45"/>
      <c r="D43" s="45">
        <v>1471.2</v>
      </c>
      <c r="E43" s="45">
        <f>C43+D43</f>
        <v>1471.2</v>
      </c>
      <c r="F43" s="5" t="s">
        <v>112</v>
      </c>
      <c r="G43" s="5" t="s">
        <v>17</v>
      </c>
      <c r="H43" s="45"/>
      <c r="I43" s="45">
        <v>1471.2</v>
      </c>
      <c r="J43" s="45">
        <f>H43+I43</f>
        <v>1471.2</v>
      </c>
      <c r="K43" s="72">
        <v>18.16</v>
      </c>
      <c r="L43" s="45"/>
      <c r="M43" s="45"/>
      <c r="N43" s="72">
        <f>J43+K43+L43+M43</f>
        <v>1489.3600000000001</v>
      </c>
      <c r="O43" s="104">
        <v>126.31</v>
      </c>
      <c r="P43" s="104"/>
      <c r="Q43" s="104"/>
      <c r="R43" s="105"/>
      <c r="S43" s="72">
        <f>3646.89+90</f>
        <v>3736.89</v>
      </c>
      <c r="T43" s="72">
        <f>2783.39+90</f>
        <v>2873.39</v>
      </c>
    </row>
    <row r="44" spans="1:20" ht="54" customHeight="1">
      <c r="A44" s="4" t="s">
        <v>69</v>
      </c>
      <c r="B44" s="5" t="s">
        <v>13</v>
      </c>
      <c r="C44" s="45">
        <f>53708.9+1355.5</f>
        <v>55064.4</v>
      </c>
      <c r="D44" s="45"/>
      <c r="E44" s="45">
        <f>C44+D44</f>
        <v>55064.4</v>
      </c>
      <c r="F44" s="5" t="s">
        <v>112</v>
      </c>
      <c r="G44" s="5" t="s">
        <v>13</v>
      </c>
      <c r="H44" s="45">
        <f>53708.9+1355.5</f>
        <v>55064.4</v>
      </c>
      <c r="I44" s="45"/>
      <c r="J44" s="45">
        <f>H44+I44</f>
        <v>55064.4</v>
      </c>
      <c r="K44" s="72"/>
      <c r="L44" s="45"/>
      <c r="M44" s="45"/>
      <c r="N44" s="72">
        <f>J44+K44+L44+M44</f>
        <v>55064.4</v>
      </c>
      <c r="O44" s="104"/>
      <c r="P44" s="104"/>
      <c r="Q44" s="104"/>
      <c r="R44" s="105"/>
      <c r="S44" s="72">
        <f>N44+O44+Q44+R44</f>
        <v>55064.4</v>
      </c>
      <c r="T44" s="72">
        <v>38544.59</v>
      </c>
    </row>
    <row r="45" spans="1:20" ht="98.25" customHeight="1">
      <c r="A45" s="29" t="s">
        <v>320</v>
      </c>
      <c r="B45" s="30"/>
      <c r="C45" s="51">
        <f>C46</f>
        <v>93824.46</v>
      </c>
      <c r="D45" s="51">
        <f>D46</f>
        <v>0</v>
      </c>
      <c r="E45" s="51">
        <f>E46</f>
        <v>93824.46</v>
      </c>
      <c r="F45" s="30" t="s">
        <v>113</v>
      </c>
      <c r="G45" s="30"/>
      <c r="H45" s="51">
        <f aca="true" t="shared" si="20" ref="H45:O45">H46</f>
        <v>93824.46</v>
      </c>
      <c r="I45" s="51">
        <f t="shared" si="20"/>
        <v>0</v>
      </c>
      <c r="J45" s="51">
        <f t="shared" si="20"/>
        <v>93824.46</v>
      </c>
      <c r="K45" s="74">
        <f t="shared" si="20"/>
        <v>0</v>
      </c>
      <c r="L45" s="51">
        <f t="shared" si="20"/>
        <v>0</v>
      </c>
      <c r="M45" s="51">
        <f t="shared" si="20"/>
        <v>0</v>
      </c>
      <c r="N45" s="74">
        <f t="shared" si="20"/>
        <v>93824.46</v>
      </c>
      <c r="O45" s="106">
        <f t="shared" si="20"/>
        <v>0</v>
      </c>
      <c r="P45" s="106"/>
      <c r="Q45" s="106">
        <f>Q46</f>
        <v>0</v>
      </c>
      <c r="R45" s="107">
        <f>R46</f>
        <v>0</v>
      </c>
      <c r="S45" s="74">
        <f>S46</f>
        <v>93824.46</v>
      </c>
      <c r="T45" s="74">
        <f>T46</f>
        <v>62952.7</v>
      </c>
    </row>
    <row r="46" spans="1:20" ht="54.75" customHeight="1">
      <c r="A46" s="4" t="s">
        <v>69</v>
      </c>
      <c r="B46" s="5" t="s">
        <v>13</v>
      </c>
      <c r="C46" s="45">
        <v>93824.46</v>
      </c>
      <c r="D46" s="45"/>
      <c r="E46" s="45">
        <f>C46+D46</f>
        <v>93824.46</v>
      </c>
      <c r="F46" s="5" t="s">
        <v>113</v>
      </c>
      <c r="G46" s="5" t="s">
        <v>13</v>
      </c>
      <c r="H46" s="45">
        <v>93824.46</v>
      </c>
      <c r="I46" s="45"/>
      <c r="J46" s="45">
        <f>H46+I46</f>
        <v>93824.46</v>
      </c>
      <c r="K46" s="72"/>
      <c r="L46" s="45"/>
      <c r="M46" s="45"/>
      <c r="N46" s="72">
        <f>J46+K46+L46+M46</f>
        <v>93824.46</v>
      </c>
      <c r="O46" s="104"/>
      <c r="P46" s="104"/>
      <c r="Q46" s="104"/>
      <c r="R46" s="105"/>
      <c r="S46" s="72">
        <f>N46+O46+Q46+R46</f>
        <v>93824.46</v>
      </c>
      <c r="T46" s="72">
        <v>62952.7</v>
      </c>
    </row>
    <row r="47" spans="1:20" ht="95.25" customHeight="1">
      <c r="A47" s="14" t="s">
        <v>362</v>
      </c>
      <c r="B47" s="15"/>
      <c r="C47" s="44"/>
      <c r="D47" s="44"/>
      <c r="E47" s="44"/>
      <c r="F47" s="15" t="s">
        <v>363</v>
      </c>
      <c r="G47" s="15"/>
      <c r="H47" s="44"/>
      <c r="I47" s="44"/>
      <c r="J47" s="44"/>
      <c r="K47" s="71"/>
      <c r="L47" s="44">
        <f>L48</f>
        <v>110766.98</v>
      </c>
      <c r="M47" s="44">
        <f>M48</f>
        <v>26000</v>
      </c>
      <c r="N47" s="71">
        <f>N48</f>
        <v>136766.97999999998</v>
      </c>
      <c r="O47" s="102"/>
      <c r="P47" s="102"/>
      <c r="Q47" s="102">
        <f>Q48</f>
        <v>91114.78</v>
      </c>
      <c r="R47" s="103">
        <f>R48</f>
        <v>0</v>
      </c>
      <c r="S47" s="71">
        <f>S48</f>
        <v>227881.75999999998</v>
      </c>
      <c r="T47" s="71">
        <f>T48</f>
        <v>0</v>
      </c>
    </row>
    <row r="48" spans="1:21" s="2" customFormat="1" ht="53.25" customHeight="1">
      <c r="A48" s="4" t="s">
        <v>146</v>
      </c>
      <c r="B48" s="5"/>
      <c r="C48" s="45"/>
      <c r="D48" s="45"/>
      <c r="E48" s="45"/>
      <c r="F48" s="5" t="s">
        <v>363</v>
      </c>
      <c r="G48" s="5" t="s">
        <v>48</v>
      </c>
      <c r="H48" s="45"/>
      <c r="I48" s="45"/>
      <c r="J48" s="45"/>
      <c r="K48" s="72"/>
      <c r="L48" s="45">
        <v>110766.98</v>
      </c>
      <c r="M48" s="45">
        <v>26000</v>
      </c>
      <c r="N48" s="72">
        <f>K48+L48+M48</f>
        <v>136766.97999999998</v>
      </c>
      <c r="O48" s="104"/>
      <c r="P48" s="104"/>
      <c r="Q48" s="72">
        <v>91114.78</v>
      </c>
      <c r="R48" s="105"/>
      <c r="S48" s="72">
        <f>O48+Q48+R48+N48</f>
        <v>227881.75999999998</v>
      </c>
      <c r="T48" s="72">
        <v>0</v>
      </c>
      <c r="U48" s="25"/>
    </row>
    <row r="49" spans="1:20" ht="51.75" customHeight="1">
      <c r="A49" s="10" t="s">
        <v>64</v>
      </c>
      <c r="B49" s="9"/>
      <c r="C49" s="43">
        <f>C50+C54</f>
        <v>205395.91999999998</v>
      </c>
      <c r="D49" s="43" t="e">
        <f>D50+D54</f>
        <v>#REF!</v>
      </c>
      <c r="E49" s="43" t="e">
        <f>E50+E54</f>
        <v>#REF!</v>
      </c>
      <c r="F49" s="9" t="s">
        <v>114</v>
      </c>
      <c r="G49" s="9"/>
      <c r="H49" s="43">
        <f>H50+H54</f>
        <v>205395.91999999998</v>
      </c>
      <c r="I49" s="43" t="e">
        <f>I50+I54</f>
        <v>#REF!</v>
      </c>
      <c r="J49" s="43">
        <f>J50+J54</f>
        <v>205264.08</v>
      </c>
      <c r="K49" s="70">
        <f>K50+K54</f>
        <v>0</v>
      </c>
      <c r="L49" s="43">
        <f>L50+L54+L56+L58</f>
        <v>3954.04</v>
      </c>
      <c r="M49" s="43">
        <f>M50+M54+M56+M58</f>
        <v>-0.03</v>
      </c>
      <c r="N49" s="70">
        <f>N50+N54+N56+N58</f>
        <v>209218.09</v>
      </c>
      <c r="O49" s="100">
        <f>O50+O54</f>
        <v>0</v>
      </c>
      <c r="P49" s="100"/>
      <c r="Q49" s="100">
        <f>Q50+Q54+Q56+Q58</f>
        <v>0</v>
      </c>
      <c r="R49" s="101">
        <f>R50+R54+R56+R58</f>
        <v>3069.4</v>
      </c>
      <c r="S49" s="70">
        <f>S50+S54+S56+S58</f>
        <v>213935.31</v>
      </c>
      <c r="T49" s="70">
        <f>T50+T54+T56+T58</f>
        <v>159933.93</v>
      </c>
    </row>
    <row r="50" spans="1:20" ht="72" customHeight="1">
      <c r="A50" s="20" t="s">
        <v>65</v>
      </c>
      <c r="B50" s="19"/>
      <c r="C50" s="48">
        <f>C51</f>
        <v>65381.4</v>
      </c>
      <c r="D50" s="48" t="e">
        <f>D51</f>
        <v>#REF!</v>
      </c>
      <c r="E50" s="48" t="e">
        <f>E51</f>
        <v>#REF!</v>
      </c>
      <c r="F50" s="62" t="s">
        <v>376</v>
      </c>
      <c r="G50" s="19"/>
      <c r="H50" s="48">
        <f aca="true" t="shared" si="21" ref="H50:O50">H51</f>
        <v>65381.4</v>
      </c>
      <c r="I50" s="48" t="e">
        <f t="shared" si="21"/>
        <v>#REF!</v>
      </c>
      <c r="J50" s="48">
        <f t="shared" si="21"/>
        <v>65249.56</v>
      </c>
      <c r="K50" s="75">
        <f t="shared" si="21"/>
        <v>0</v>
      </c>
      <c r="L50" s="48">
        <f t="shared" si="21"/>
        <v>0</v>
      </c>
      <c r="M50" s="48">
        <f t="shared" si="21"/>
        <v>-0.03</v>
      </c>
      <c r="N50" s="75">
        <f t="shared" si="21"/>
        <v>65249.53</v>
      </c>
      <c r="O50" s="102">
        <f t="shared" si="21"/>
        <v>0</v>
      </c>
      <c r="P50" s="102"/>
      <c r="Q50" s="102">
        <f>Q51</f>
        <v>0</v>
      </c>
      <c r="R50" s="103">
        <f>R51</f>
        <v>3069.4</v>
      </c>
      <c r="S50" s="75">
        <f>S51</f>
        <v>69966.75</v>
      </c>
      <c r="T50" s="75">
        <f>T51</f>
        <v>49010.85</v>
      </c>
    </row>
    <row r="51" spans="1:20" ht="75" customHeight="1">
      <c r="A51" s="4" t="s">
        <v>71</v>
      </c>
      <c r="B51" s="5"/>
      <c r="C51" s="45">
        <f>C53</f>
        <v>65381.4</v>
      </c>
      <c r="D51" s="45" t="e">
        <f>D53+#REF!</f>
        <v>#REF!</v>
      </c>
      <c r="E51" s="45" t="e">
        <f>E53+#REF!</f>
        <v>#REF!</v>
      </c>
      <c r="F51" s="5" t="s">
        <v>115</v>
      </c>
      <c r="G51" s="5"/>
      <c r="H51" s="45">
        <f>H53</f>
        <v>65381.4</v>
      </c>
      <c r="I51" s="45" t="e">
        <f>I53+#REF!</f>
        <v>#REF!</v>
      </c>
      <c r="J51" s="45">
        <f aca="true" t="shared" si="22" ref="J51:O51">J52+J53</f>
        <v>65249.56</v>
      </c>
      <c r="K51" s="72">
        <f t="shared" si="22"/>
        <v>0</v>
      </c>
      <c r="L51" s="45">
        <f t="shared" si="22"/>
        <v>0</v>
      </c>
      <c r="M51" s="45">
        <f t="shared" si="22"/>
        <v>-0.03</v>
      </c>
      <c r="N51" s="72">
        <f t="shared" si="22"/>
        <v>65249.53</v>
      </c>
      <c r="O51" s="104">
        <f t="shared" si="22"/>
        <v>0</v>
      </c>
      <c r="P51" s="104"/>
      <c r="Q51" s="104">
        <f>Q52+Q53</f>
        <v>0</v>
      </c>
      <c r="R51" s="104">
        <f>R52+R53</f>
        <v>3069.4</v>
      </c>
      <c r="S51" s="72">
        <f>S52+S53</f>
        <v>69966.75</v>
      </c>
      <c r="T51" s="72">
        <f>T52+T53</f>
        <v>49010.85</v>
      </c>
    </row>
    <row r="52" spans="1:20" ht="42" customHeight="1">
      <c r="A52" s="4" t="s">
        <v>16</v>
      </c>
      <c r="B52" s="5" t="s">
        <v>17</v>
      </c>
      <c r="C52" s="45"/>
      <c r="D52" s="45">
        <v>83.89</v>
      </c>
      <c r="E52" s="45">
        <f>C52+D52</f>
        <v>83.89</v>
      </c>
      <c r="F52" s="5" t="s">
        <v>115</v>
      </c>
      <c r="G52" s="5" t="s">
        <v>17</v>
      </c>
      <c r="H52" s="45"/>
      <c r="I52" s="45">
        <v>83.89</v>
      </c>
      <c r="J52" s="45">
        <f>H52+I52</f>
        <v>83.89</v>
      </c>
      <c r="K52" s="72"/>
      <c r="L52" s="45"/>
      <c r="M52" s="45"/>
      <c r="N52" s="72">
        <f>J52+K52+M52</f>
        <v>83.89</v>
      </c>
      <c r="O52" s="104"/>
      <c r="P52" s="104"/>
      <c r="Q52" s="104"/>
      <c r="R52" s="105"/>
      <c r="S52" s="72">
        <v>1731.71</v>
      </c>
      <c r="T52" s="72">
        <v>1726.28</v>
      </c>
    </row>
    <row r="53" spans="1:20" ht="60.75" customHeight="1">
      <c r="A53" s="4" t="s">
        <v>69</v>
      </c>
      <c r="B53" s="5" t="s">
        <v>13</v>
      </c>
      <c r="C53" s="45">
        <v>65381.4</v>
      </c>
      <c r="D53" s="45">
        <f>-215.73</f>
        <v>-215.73</v>
      </c>
      <c r="E53" s="45">
        <f>C53+D53</f>
        <v>65165.67</v>
      </c>
      <c r="F53" s="5" t="s">
        <v>115</v>
      </c>
      <c r="G53" s="5" t="s">
        <v>13</v>
      </c>
      <c r="H53" s="45">
        <v>65381.4</v>
      </c>
      <c r="I53" s="45">
        <f>-215.73</f>
        <v>-215.73</v>
      </c>
      <c r="J53" s="45">
        <f>H53+I53</f>
        <v>65165.67</v>
      </c>
      <c r="K53" s="72"/>
      <c r="L53" s="45"/>
      <c r="M53" s="45">
        <v>-0.03</v>
      </c>
      <c r="N53" s="72">
        <f>J53+K53+M53</f>
        <v>65165.64</v>
      </c>
      <c r="O53" s="104"/>
      <c r="P53" s="104"/>
      <c r="Q53" s="104"/>
      <c r="R53" s="45">
        <v>3069.4</v>
      </c>
      <c r="S53" s="72">
        <f>N53+O53+R53+Q53</f>
        <v>68235.04</v>
      </c>
      <c r="T53" s="72">
        <v>47284.57</v>
      </c>
    </row>
    <row r="54" spans="1:20" ht="162.75" customHeight="1">
      <c r="A54" s="59" t="s">
        <v>321</v>
      </c>
      <c r="B54" s="60"/>
      <c r="C54" s="61">
        <f>C55</f>
        <v>140014.52</v>
      </c>
      <c r="D54" s="61">
        <f>D55</f>
        <v>0</v>
      </c>
      <c r="E54" s="61">
        <f>E55</f>
        <v>140014.52</v>
      </c>
      <c r="F54" s="60" t="s">
        <v>116</v>
      </c>
      <c r="G54" s="60"/>
      <c r="H54" s="61">
        <f aca="true" t="shared" si="23" ref="H54:O54">H55</f>
        <v>140014.52</v>
      </c>
      <c r="I54" s="61">
        <f t="shared" si="23"/>
        <v>0</v>
      </c>
      <c r="J54" s="61">
        <f t="shared" si="23"/>
        <v>140014.52</v>
      </c>
      <c r="K54" s="76">
        <f t="shared" si="23"/>
        <v>0</v>
      </c>
      <c r="L54" s="61">
        <f t="shared" si="23"/>
        <v>0</v>
      </c>
      <c r="M54" s="61">
        <f t="shared" si="23"/>
        <v>0</v>
      </c>
      <c r="N54" s="76">
        <f t="shared" si="23"/>
        <v>140014.52</v>
      </c>
      <c r="O54" s="108">
        <f t="shared" si="23"/>
        <v>0</v>
      </c>
      <c r="P54" s="108"/>
      <c r="Q54" s="108">
        <f>Q55</f>
        <v>0</v>
      </c>
      <c r="R54" s="109">
        <f>R55</f>
        <v>0</v>
      </c>
      <c r="S54" s="76">
        <f>S55</f>
        <v>140014.52</v>
      </c>
      <c r="T54" s="76">
        <f>T55</f>
        <v>106969.04</v>
      </c>
    </row>
    <row r="55" spans="1:20" ht="50.25" customHeight="1">
      <c r="A55" s="4" t="s">
        <v>69</v>
      </c>
      <c r="B55" s="5" t="s">
        <v>13</v>
      </c>
      <c r="C55" s="45">
        <v>140014.52</v>
      </c>
      <c r="D55" s="45"/>
      <c r="E55" s="45">
        <f>C55+D55</f>
        <v>140014.52</v>
      </c>
      <c r="F55" s="5" t="s">
        <v>116</v>
      </c>
      <c r="G55" s="5" t="s">
        <v>13</v>
      </c>
      <c r="H55" s="45">
        <v>140014.52</v>
      </c>
      <c r="I55" s="45"/>
      <c r="J55" s="45">
        <f>H55+I55</f>
        <v>140014.52</v>
      </c>
      <c r="K55" s="72"/>
      <c r="L55" s="45"/>
      <c r="M55" s="45"/>
      <c r="N55" s="72">
        <f>J55+K55+L55+M55</f>
        <v>140014.52</v>
      </c>
      <c r="O55" s="104"/>
      <c r="P55" s="104"/>
      <c r="Q55" s="104"/>
      <c r="R55" s="105"/>
      <c r="S55" s="72">
        <f>N55+O55+Q55+R55</f>
        <v>140014.52</v>
      </c>
      <c r="T55" s="72">
        <v>106969.04</v>
      </c>
    </row>
    <row r="56" spans="1:20" ht="66.75" customHeight="1">
      <c r="A56" s="14" t="s">
        <v>364</v>
      </c>
      <c r="B56" s="15"/>
      <c r="C56" s="44"/>
      <c r="D56" s="44"/>
      <c r="E56" s="44"/>
      <c r="F56" s="15" t="s">
        <v>365</v>
      </c>
      <c r="G56" s="15"/>
      <c r="H56" s="44"/>
      <c r="I56" s="44"/>
      <c r="J56" s="44"/>
      <c r="K56" s="71"/>
      <c r="L56" s="44">
        <f>L57</f>
        <v>1587.56</v>
      </c>
      <c r="M56" s="44">
        <f>M57</f>
        <v>0</v>
      </c>
      <c r="N56" s="71">
        <f>N57</f>
        <v>1587.56</v>
      </c>
      <c r="O56" s="102"/>
      <c r="P56" s="102"/>
      <c r="Q56" s="102">
        <f>Q57</f>
        <v>0</v>
      </c>
      <c r="R56" s="103">
        <f>R57</f>
        <v>0</v>
      </c>
      <c r="S56" s="71">
        <f>S57</f>
        <v>1587.56</v>
      </c>
      <c r="T56" s="71">
        <f>T57</f>
        <v>1587.56</v>
      </c>
    </row>
    <row r="57" spans="1:20" ht="50.25" customHeight="1">
      <c r="A57" s="4" t="s">
        <v>16</v>
      </c>
      <c r="B57" s="5"/>
      <c r="C57" s="45"/>
      <c r="D57" s="45"/>
      <c r="E57" s="45"/>
      <c r="F57" s="5" t="s">
        <v>365</v>
      </c>
      <c r="G57" s="5" t="s">
        <v>17</v>
      </c>
      <c r="H57" s="45"/>
      <c r="I57" s="45"/>
      <c r="J57" s="45"/>
      <c r="K57" s="72"/>
      <c r="L57" s="45">
        <v>1587.56</v>
      </c>
      <c r="M57" s="45"/>
      <c r="N57" s="72">
        <f>K57+L57+M57</f>
        <v>1587.56</v>
      </c>
      <c r="O57" s="104"/>
      <c r="P57" s="104"/>
      <c r="Q57" s="104"/>
      <c r="R57" s="105"/>
      <c r="S57" s="72">
        <f>O57+Q57+R57+N57</f>
        <v>1587.56</v>
      </c>
      <c r="T57" s="72">
        <v>1587.56</v>
      </c>
    </row>
    <row r="58" spans="1:20" ht="83.25" customHeight="1">
      <c r="A58" s="14" t="s">
        <v>366</v>
      </c>
      <c r="B58" s="15"/>
      <c r="C58" s="44"/>
      <c r="D58" s="44"/>
      <c r="E58" s="44"/>
      <c r="F58" s="15" t="s">
        <v>367</v>
      </c>
      <c r="G58" s="15"/>
      <c r="H58" s="44"/>
      <c r="I58" s="44"/>
      <c r="J58" s="44"/>
      <c r="K58" s="71"/>
      <c r="L58" s="44">
        <f>L59</f>
        <v>2366.48</v>
      </c>
      <c r="M58" s="44">
        <f>M59</f>
        <v>0</v>
      </c>
      <c r="N58" s="71">
        <f>N59</f>
        <v>2366.48</v>
      </c>
      <c r="O58" s="102"/>
      <c r="P58" s="102"/>
      <c r="Q58" s="102">
        <f>Q59</f>
        <v>0</v>
      </c>
      <c r="R58" s="103">
        <f>R59</f>
        <v>0</v>
      </c>
      <c r="S58" s="71">
        <f>S59</f>
        <v>2366.48</v>
      </c>
      <c r="T58" s="71">
        <f>T59</f>
        <v>2366.48</v>
      </c>
    </row>
    <row r="59" spans="1:20" ht="50.25" customHeight="1">
      <c r="A59" s="4" t="s">
        <v>16</v>
      </c>
      <c r="B59" s="5"/>
      <c r="C59" s="45"/>
      <c r="D59" s="45"/>
      <c r="E59" s="45"/>
      <c r="F59" s="5" t="s">
        <v>367</v>
      </c>
      <c r="G59" s="5" t="s">
        <v>17</v>
      </c>
      <c r="H59" s="45"/>
      <c r="I59" s="45"/>
      <c r="J59" s="45"/>
      <c r="K59" s="72"/>
      <c r="L59" s="45">
        <v>2366.48</v>
      </c>
      <c r="M59" s="45"/>
      <c r="N59" s="72">
        <f>K59+L59+M59</f>
        <v>2366.48</v>
      </c>
      <c r="O59" s="104"/>
      <c r="P59" s="104"/>
      <c r="Q59" s="104"/>
      <c r="R59" s="105"/>
      <c r="S59" s="72">
        <f>N59+O59+Q59+R59</f>
        <v>2366.48</v>
      </c>
      <c r="T59" s="72">
        <v>2366.48</v>
      </c>
    </row>
    <row r="60" spans="1:20" ht="35.25" customHeight="1">
      <c r="A60" s="10" t="s">
        <v>66</v>
      </c>
      <c r="B60" s="9"/>
      <c r="C60" s="43">
        <f>C61+C66</f>
        <v>40441.6</v>
      </c>
      <c r="D60" s="43">
        <f>D61+D66</f>
        <v>1641.7</v>
      </c>
      <c r="E60" s="43">
        <f>E61+E66</f>
        <v>42083.299999999996</v>
      </c>
      <c r="F60" s="9" t="s">
        <v>117</v>
      </c>
      <c r="G60" s="9"/>
      <c r="H60" s="43">
        <f aca="true" t="shared" si="24" ref="H60:O60">H61+H66</f>
        <v>40441.6</v>
      </c>
      <c r="I60" s="43">
        <f t="shared" si="24"/>
        <v>1641.7</v>
      </c>
      <c r="J60" s="43">
        <f t="shared" si="24"/>
        <v>42083.299999999996</v>
      </c>
      <c r="K60" s="70">
        <f t="shared" si="24"/>
        <v>0</v>
      </c>
      <c r="L60" s="43">
        <f t="shared" si="24"/>
        <v>0</v>
      </c>
      <c r="M60" s="43">
        <f t="shared" si="24"/>
        <v>0.03</v>
      </c>
      <c r="N60" s="70">
        <f t="shared" si="24"/>
        <v>42083.329999999994</v>
      </c>
      <c r="O60" s="100">
        <f t="shared" si="24"/>
        <v>5858.71</v>
      </c>
      <c r="P60" s="100"/>
      <c r="Q60" s="100">
        <f>Q61+Q66</f>
        <v>0</v>
      </c>
      <c r="R60" s="101">
        <f>R61+R66</f>
        <v>74.95</v>
      </c>
      <c r="S60" s="100">
        <f>S61+S66</f>
        <v>48281.1</v>
      </c>
      <c r="T60" s="100">
        <f>T61+T66</f>
        <v>31968.39</v>
      </c>
    </row>
    <row r="61" spans="1:20" ht="31.5">
      <c r="A61" s="20" t="s">
        <v>67</v>
      </c>
      <c r="B61" s="19"/>
      <c r="C61" s="48">
        <f>C62</f>
        <v>39517.5</v>
      </c>
      <c r="D61" s="48">
        <f>D62</f>
        <v>1641.7</v>
      </c>
      <c r="E61" s="48">
        <f>E62</f>
        <v>41159.2</v>
      </c>
      <c r="F61" s="62" t="s">
        <v>377</v>
      </c>
      <c r="G61" s="19"/>
      <c r="H61" s="48">
        <f aca="true" t="shared" si="25" ref="H61:O61">H62</f>
        <v>39517.5</v>
      </c>
      <c r="I61" s="48">
        <f t="shared" si="25"/>
        <v>1641.7</v>
      </c>
      <c r="J61" s="48">
        <f t="shared" si="25"/>
        <v>41159.2</v>
      </c>
      <c r="K61" s="75">
        <f t="shared" si="25"/>
        <v>0</v>
      </c>
      <c r="L61" s="48">
        <f t="shared" si="25"/>
        <v>0</v>
      </c>
      <c r="M61" s="48">
        <f t="shared" si="25"/>
        <v>0.03</v>
      </c>
      <c r="N61" s="75">
        <f t="shared" si="25"/>
        <v>41159.229999999996</v>
      </c>
      <c r="O61" s="102">
        <f t="shared" si="25"/>
        <v>5858.71</v>
      </c>
      <c r="P61" s="102"/>
      <c r="Q61" s="102">
        <f>Q62</f>
        <v>0</v>
      </c>
      <c r="R61" s="103">
        <f>R62</f>
        <v>0</v>
      </c>
      <c r="S61" s="75">
        <f>S62</f>
        <v>47282.049999999996</v>
      </c>
      <c r="T61" s="75">
        <f>T62</f>
        <v>31968.39</v>
      </c>
    </row>
    <row r="62" spans="1:20" ht="63.75" customHeight="1">
      <c r="A62" s="4" t="s">
        <v>68</v>
      </c>
      <c r="B62" s="5"/>
      <c r="C62" s="45">
        <f>C63</f>
        <v>39517.5</v>
      </c>
      <c r="D62" s="45">
        <f>D63+D65</f>
        <v>1641.7</v>
      </c>
      <c r="E62" s="45">
        <f>E63+E65</f>
        <v>41159.2</v>
      </c>
      <c r="F62" s="5" t="s">
        <v>118</v>
      </c>
      <c r="G62" s="5"/>
      <c r="H62" s="45">
        <f>H63</f>
        <v>39517.5</v>
      </c>
      <c r="I62" s="45">
        <f aca="true" t="shared" si="26" ref="I62:N62">I63+I65</f>
        <v>1641.7</v>
      </c>
      <c r="J62" s="45">
        <f t="shared" si="26"/>
        <v>41159.2</v>
      </c>
      <c r="K62" s="72">
        <f t="shared" si="26"/>
        <v>0</v>
      </c>
      <c r="L62" s="45">
        <f t="shared" si="26"/>
        <v>0</v>
      </c>
      <c r="M62" s="45">
        <f t="shared" si="26"/>
        <v>0.03</v>
      </c>
      <c r="N62" s="72">
        <f t="shared" si="26"/>
        <v>41159.229999999996</v>
      </c>
      <c r="O62" s="104">
        <f>O63+O65+O64</f>
        <v>5858.71</v>
      </c>
      <c r="P62" s="104"/>
      <c r="Q62" s="104">
        <f>Q63+Q65+Q64</f>
        <v>0</v>
      </c>
      <c r="R62" s="104">
        <f>R63+R65+R64</f>
        <v>0</v>
      </c>
      <c r="S62" s="104">
        <f>S63+S65+S64</f>
        <v>47282.049999999996</v>
      </c>
      <c r="T62" s="104">
        <f>T63+T65+T64</f>
        <v>31968.39</v>
      </c>
    </row>
    <row r="63" spans="1:20" ht="47.25">
      <c r="A63" s="4" t="s">
        <v>69</v>
      </c>
      <c r="B63" s="21" t="s">
        <v>13</v>
      </c>
      <c r="C63" s="49">
        <v>39517.5</v>
      </c>
      <c r="D63" s="49"/>
      <c r="E63" s="45">
        <f>C63+D63</f>
        <v>39517.5</v>
      </c>
      <c r="F63" s="21" t="s">
        <v>118</v>
      </c>
      <c r="G63" s="21" t="s">
        <v>13</v>
      </c>
      <c r="H63" s="49">
        <v>39517.5</v>
      </c>
      <c r="I63" s="49"/>
      <c r="J63" s="45">
        <f>H63+I63</f>
        <v>39517.5</v>
      </c>
      <c r="K63" s="72"/>
      <c r="L63" s="45"/>
      <c r="M63" s="45">
        <v>0.03</v>
      </c>
      <c r="N63" s="72">
        <f>J63+M63</f>
        <v>39517.53</v>
      </c>
      <c r="O63" s="104"/>
      <c r="P63" s="104"/>
      <c r="Q63" s="104"/>
      <c r="R63" s="105"/>
      <c r="S63" s="72">
        <f>N63+R63+O63+Q63</f>
        <v>39517.53</v>
      </c>
      <c r="T63" s="72">
        <v>24968.21</v>
      </c>
    </row>
    <row r="64" spans="1:20" ht="47.25">
      <c r="A64" s="4" t="s">
        <v>146</v>
      </c>
      <c r="B64" s="21"/>
      <c r="C64" s="49"/>
      <c r="D64" s="49"/>
      <c r="E64" s="45"/>
      <c r="F64" s="21" t="s">
        <v>118</v>
      </c>
      <c r="G64" s="21" t="s">
        <v>48</v>
      </c>
      <c r="H64" s="49"/>
      <c r="I64" s="49"/>
      <c r="J64" s="45"/>
      <c r="K64" s="72"/>
      <c r="L64" s="45"/>
      <c r="M64" s="45"/>
      <c r="N64" s="72"/>
      <c r="O64" s="72">
        <v>5858.71</v>
      </c>
      <c r="P64" s="72"/>
      <c r="Q64" s="72"/>
      <c r="R64" s="45"/>
      <c r="S64" s="72">
        <f>N64+R64+O64+Q64</f>
        <v>5858.71</v>
      </c>
      <c r="T64" s="72">
        <v>5858.71</v>
      </c>
    </row>
    <row r="65" spans="1:20" ht="31.5">
      <c r="A65" s="4" t="s">
        <v>16</v>
      </c>
      <c r="B65" s="21" t="s">
        <v>17</v>
      </c>
      <c r="C65" s="49"/>
      <c r="D65" s="49">
        <v>1641.7</v>
      </c>
      <c r="E65" s="45">
        <f>C65+D65</f>
        <v>1641.7</v>
      </c>
      <c r="F65" s="21" t="s">
        <v>118</v>
      </c>
      <c r="G65" s="21" t="s">
        <v>17</v>
      </c>
      <c r="H65" s="49"/>
      <c r="I65" s="49">
        <v>1641.7</v>
      </c>
      <c r="J65" s="45">
        <f>H65+I65</f>
        <v>1641.7</v>
      </c>
      <c r="K65" s="72"/>
      <c r="L65" s="45"/>
      <c r="M65" s="45"/>
      <c r="N65" s="72">
        <f>J65+K65+L65+M65</f>
        <v>1641.7</v>
      </c>
      <c r="O65" s="72"/>
      <c r="P65" s="72"/>
      <c r="Q65" s="72"/>
      <c r="R65" s="45"/>
      <c r="S65" s="72">
        <v>1905.81</v>
      </c>
      <c r="T65" s="72">
        <v>1141.47</v>
      </c>
    </row>
    <row r="66" spans="1:20" ht="47.25">
      <c r="A66" s="20" t="s">
        <v>272</v>
      </c>
      <c r="B66" s="22"/>
      <c r="C66" s="50">
        <f aca="true" t="shared" si="27" ref="C66:E67">C67</f>
        <v>924.1</v>
      </c>
      <c r="D66" s="50">
        <f t="shared" si="27"/>
        <v>0</v>
      </c>
      <c r="E66" s="50">
        <f t="shared" si="27"/>
        <v>924.1</v>
      </c>
      <c r="F66" s="22" t="s">
        <v>273</v>
      </c>
      <c r="G66" s="22"/>
      <c r="H66" s="50">
        <f aca="true" t="shared" si="28" ref="H66:O67">H67</f>
        <v>924.1</v>
      </c>
      <c r="I66" s="50">
        <f t="shared" si="28"/>
        <v>0</v>
      </c>
      <c r="J66" s="50">
        <f t="shared" si="28"/>
        <v>924.1</v>
      </c>
      <c r="K66" s="77">
        <f t="shared" si="28"/>
        <v>0</v>
      </c>
      <c r="L66" s="50">
        <f t="shared" si="28"/>
        <v>0</v>
      </c>
      <c r="M66" s="50">
        <f t="shared" si="28"/>
        <v>0</v>
      </c>
      <c r="N66" s="77">
        <f t="shared" si="28"/>
        <v>924.1</v>
      </c>
      <c r="O66" s="100">
        <f t="shared" si="28"/>
        <v>0</v>
      </c>
      <c r="P66" s="100"/>
      <c r="Q66" s="100">
        <f aca="true" t="shared" si="29" ref="Q66:T67">Q67</f>
        <v>0</v>
      </c>
      <c r="R66" s="101">
        <f t="shared" si="29"/>
        <v>74.95</v>
      </c>
      <c r="S66" s="77">
        <f t="shared" si="29"/>
        <v>999.0500000000001</v>
      </c>
      <c r="T66" s="77">
        <f t="shared" si="29"/>
        <v>0</v>
      </c>
    </row>
    <row r="67" spans="1:20" ht="69.75" customHeight="1">
      <c r="A67" s="4" t="s">
        <v>68</v>
      </c>
      <c r="B67" s="21"/>
      <c r="C67" s="49">
        <f t="shared" si="27"/>
        <v>924.1</v>
      </c>
      <c r="D67" s="49">
        <f t="shared" si="27"/>
        <v>0</v>
      </c>
      <c r="E67" s="49">
        <f t="shared" si="27"/>
        <v>924.1</v>
      </c>
      <c r="F67" s="21" t="s">
        <v>273</v>
      </c>
      <c r="G67" s="21"/>
      <c r="H67" s="49">
        <f t="shared" si="28"/>
        <v>924.1</v>
      </c>
      <c r="I67" s="49">
        <f t="shared" si="28"/>
        <v>0</v>
      </c>
      <c r="J67" s="49">
        <f t="shared" si="28"/>
        <v>924.1</v>
      </c>
      <c r="K67" s="78">
        <f t="shared" si="28"/>
        <v>0</v>
      </c>
      <c r="L67" s="49">
        <f t="shared" si="28"/>
        <v>0</v>
      </c>
      <c r="M67" s="49">
        <f t="shared" si="28"/>
        <v>0</v>
      </c>
      <c r="N67" s="78">
        <f t="shared" si="28"/>
        <v>924.1</v>
      </c>
      <c r="O67" s="104">
        <f t="shared" si="28"/>
        <v>0</v>
      </c>
      <c r="P67" s="104"/>
      <c r="Q67" s="104">
        <f t="shared" si="29"/>
        <v>0</v>
      </c>
      <c r="R67" s="105">
        <f t="shared" si="29"/>
        <v>74.95</v>
      </c>
      <c r="S67" s="78">
        <f t="shared" si="29"/>
        <v>999.0500000000001</v>
      </c>
      <c r="T67" s="78">
        <f t="shared" si="29"/>
        <v>0</v>
      </c>
    </row>
    <row r="68" spans="1:20" ht="47.25">
      <c r="A68" s="4" t="s">
        <v>69</v>
      </c>
      <c r="B68" s="21" t="s">
        <v>13</v>
      </c>
      <c r="C68" s="49">
        <v>924.1</v>
      </c>
      <c r="D68" s="49"/>
      <c r="E68" s="45">
        <f>C68+D68</f>
        <v>924.1</v>
      </c>
      <c r="F68" s="21" t="s">
        <v>273</v>
      </c>
      <c r="G68" s="21" t="s">
        <v>13</v>
      </c>
      <c r="H68" s="49">
        <v>924.1</v>
      </c>
      <c r="I68" s="49"/>
      <c r="J68" s="45">
        <f>H68+I68</f>
        <v>924.1</v>
      </c>
      <c r="K68" s="72"/>
      <c r="L68" s="45"/>
      <c r="M68" s="45"/>
      <c r="N68" s="72">
        <f>J68+K68+L68+M68</f>
        <v>924.1</v>
      </c>
      <c r="O68" s="104"/>
      <c r="P68" s="104"/>
      <c r="Q68" s="104"/>
      <c r="R68" s="105">
        <v>74.95</v>
      </c>
      <c r="S68" s="72">
        <f>N68+O68+Q68+R68</f>
        <v>999.0500000000001</v>
      </c>
      <c r="T68" s="72">
        <v>0</v>
      </c>
    </row>
    <row r="69" spans="1:20" ht="34.5" customHeight="1">
      <c r="A69" s="10" t="s">
        <v>61</v>
      </c>
      <c r="B69" s="9"/>
      <c r="C69" s="43" t="e">
        <f>C70+C75+C78+C81+C85+C90</f>
        <v>#REF!</v>
      </c>
      <c r="D69" s="43" t="e">
        <f>D70+D75+D78+D81+D85+D90</f>
        <v>#REF!</v>
      </c>
      <c r="E69" s="43" t="e">
        <f>E70+E75+E78+E81+E85+E90</f>
        <v>#REF!</v>
      </c>
      <c r="F69" s="9" t="s">
        <v>119</v>
      </c>
      <c r="G69" s="9"/>
      <c r="H69" s="43" t="e">
        <f aca="true" t="shared" si="30" ref="H69:O69">H70+H75+H78+H81+H85+H90</f>
        <v>#REF!</v>
      </c>
      <c r="I69" s="43" t="e">
        <f t="shared" si="30"/>
        <v>#REF!</v>
      </c>
      <c r="J69" s="43" t="e">
        <f t="shared" si="30"/>
        <v>#REF!</v>
      </c>
      <c r="K69" s="70" t="e">
        <f t="shared" si="30"/>
        <v>#REF!</v>
      </c>
      <c r="L69" s="43" t="e">
        <f t="shared" si="30"/>
        <v>#REF!</v>
      </c>
      <c r="M69" s="43" t="e">
        <f t="shared" si="30"/>
        <v>#REF!</v>
      </c>
      <c r="N69" s="70" t="e">
        <f t="shared" si="30"/>
        <v>#REF!</v>
      </c>
      <c r="O69" s="100" t="e">
        <f t="shared" si="30"/>
        <v>#REF!</v>
      </c>
      <c r="P69" s="100"/>
      <c r="Q69" s="100" t="e">
        <f>Q70+Q75+Q78+Q81+Q85+Q90</f>
        <v>#REF!</v>
      </c>
      <c r="R69" s="101" t="e">
        <f>R70+R75+R78+R81+R85+R90</f>
        <v>#REF!</v>
      </c>
      <c r="S69" s="70">
        <f>S70+S75+S78+S81+S85+S90</f>
        <v>29693.25</v>
      </c>
      <c r="T69" s="70">
        <f>T70+T75+T78+T81+T85+T90</f>
        <v>20047.9</v>
      </c>
    </row>
    <row r="70" spans="1:20" ht="48" customHeight="1">
      <c r="A70" s="20" t="s">
        <v>89</v>
      </c>
      <c r="B70" s="22"/>
      <c r="C70" s="50">
        <f>C73+C71</f>
        <v>10287.48</v>
      </c>
      <c r="D70" s="50">
        <f>D73+D71</f>
        <v>204.21</v>
      </c>
      <c r="E70" s="50">
        <f>E73+E71</f>
        <v>10491.69</v>
      </c>
      <c r="F70" s="22" t="s">
        <v>120</v>
      </c>
      <c r="G70" s="22"/>
      <c r="H70" s="50">
        <f aca="true" t="shared" si="31" ref="H70:O70">H73+H71</f>
        <v>10287.48</v>
      </c>
      <c r="I70" s="50">
        <f t="shared" si="31"/>
        <v>204.21</v>
      </c>
      <c r="J70" s="50">
        <f t="shared" si="31"/>
        <v>10491.69</v>
      </c>
      <c r="K70" s="77">
        <f t="shared" si="31"/>
        <v>0</v>
      </c>
      <c r="L70" s="50">
        <f t="shared" si="31"/>
        <v>0</v>
      </c>
      <c r="M70" s="50">
        <f t="shared" si="31"/>
        <v>0</v>
      </c>
      <c r="N70" s="77">
        <f t="shared" si="31"/>
        <v>10491.69</v>
      </c>
      <c r="O70" s="100">
        <f t="shared" si="31"/>
        <v>0</v>
      </c>
      <c r="P70" s="100"/>
      <c r="Q70" s="100">
        <f>Q73+Q71</f>
        <v>0</v>
      </c>
      <c r="R70" s="101">
        <f>R73+R71</f>
        <v>0</v>
      </c>
      <c r="S70" s="77">
        <f>S73+S71</f>
        <v>10491.69</v>
      </c>
      <c r="T70" s="77">
        <f>T73+T71</f>
        <v>5595.43</v>
      </c>
    </row>
    <row r="71" spans="1:20" ht="67.5" customHeight="1">
      <c r="A71" s="29" t="s">
        <v>368</v>
      </c>
      <c r="B71" s="17"/>
      <c r="C71" s="47">
        <f>C72</f>
        <v>2189.6</v>
      </c>
      <c r="D71" s="47">
        <f>D72</f>
        <v>0</v>
      </c>
      <c r="E71" s="47">
        <f>E72</f>
        <v>2189.6</v>
      </c>
      <c r="F71" s="17" t="s">
        <v>271</v>
      </c>
      <c r="G71" s="17"/>
      <c r="H71" s="47">
        <f aca="true" t="shared" si="32" ref="H71:O71">H72</f>
        <v>2189.6</v>
      </c>
      <c r="I71" s="47">
        <f t="shared" si="32"/>
        <v>0</v>
      </c>
      <c r="J71" s="47">
        <f t="shared" si="32"/>
        <v>2189.6</v>
      </c>
      <c r="K71" s="73">
        <f t="shared" si="32"/>
        <v>0</v>
      </c>
      <c r="L71" s="47">
        <f t="shared" si="32"/>
        <v>0</v>
      </c>
      <c r="M71" s="47">
        <f t="shared" si="32"/>
        <v>0</v>
      </c>
      <c r="N71" s="73">
        <f t="shared" si="32"/>
        <v>2189.6</v>
      </c>
      <c r="O71" s="98">
        <f t="shared" si="32"/>
        <v>0</v>
      </c>
      <c r="P71" s="98"/>
      <c r="Q71" s="98">
        <f>Q72</f>
        <v>0</v>
      </c>
      <c r="R71" s="99">
        <f>R72</f>
        <v>0</v>
      </c>
      <c r="S71" s="73">
        <f>S72</f>
        <v>2189.6</v>
      </c>
      <c r="T71" s="73">
        <f>T72</f>
        <v>1373.25</v>
      </c>
    </row>
    <row r="72" spans="1:20" ht="47.25">
      <c r="A72" s="23" t="s">
        <v>69</v>
      </c>
      <c r="B72" s="21" t="s">
        <v>13</v>
      </c>
      <c r="C72" s="49">
        <v>2189.6</v>
      </c>
      <c r="D72" s="49"/>
      <c r="E72" s="45">
        <f>C72+D72</f>
        <v>2189.6</v>
      </c>
      <c r="F72" s="21" t="s">
        <v>271</v>
      </c>
      <c r="G72" s="21" t="s">
        <v>13</v>
      </c>
      <c r="H72" s="49">
        <v>2189.6</v>
      </c>
      <c r="I72" s="49"/>
      <c r="J72" s="45">
        <f>H72+I72</f>
        <v>2189.6</v>
      </c>
      <c r="K72" s="72"/>
      <c r="L72" s="45"/>
      <c r="M72" s="45"/>
      <c r="N72" s="72">
        <f>J72+K72+L72+M72</f>
        <v>2189.6</v>
      </c>
      <c r="O72" s="104"/>
      <c r="P72" s="104"/>
      <c r="Q72" s="104"/>
      <c r="R72" s="105"/>
      <c r="S72" s="72">
        <f>N72+O72+Q72+R72</f>
        <v>2189.6</v>
      </c>
      <c r="T72" s="72">
        <v>1373.25</v>
      </c>
    </row>
    <row r="73" spans="1:20" ht="71.25" customHeight="1">
      <c r="A73" s="29" t="s">
        <v>322</v>
      </c>
      <c r="B73" s="30"/>
      <c r="C73" s="51">
        <f>C74</f>
        <v>8097.88</v>
      </c>
      <c r="D73" s="51">
        <f>D74</f>
        <v>204.21</v>
      </c>
      <c r="E73" s="51">
        <f>E74</f>
        <v>8302.09</v>
      </c>
      <c r="F73" s="30" t="s">
        <v>121</v>
      </c>
      <c r="G73" s="30"/>
      <c r="H73" s="51">
        <f aca="true" t="shared" si="33" ref="H73:O73">H74</f>
        <v>8097.88</v>
      </c>
      <c r="I73" s="51">
        <f t="shared" si="33"/>
        <v>204.21</v>
      </c>
      <c r="J73" s="51">
        <f t="shared" si="33"/>
        <v>8302.09</v>
      </c>
      <c r="K73" s="74">
        <f t="shared" si="33"/>
        <v>0</v>
      </c>
      <c r="L73" s="51">
        <f t="shared" si="33"/>
        <v>0</v>
      </c>
      <c r="M73" s="51">
        <f t="shared" si="33"/>
        <v>0</v>
      </c>
      <c r="N73" s="74">
        <f t="shared" si="33"/>
        <v>8302.09</v>
      </c>
      <c r="O73" s="106">
        <f t="shared" si="33"/>
        <v>0</v>
      </c>
      <c r="P73" s="106"/>
      <c r="Q73" s="106">
        <f>Q74</f>
        <v>0</v>
      </c>
      <c r="R73" s="107">
        <f>R74</f>
        <v>0</v>
      </c>
      <c r="S73" s="74">
        <f>S74</f>
        <v>8302.09</v>
      </c>
      <c r="T73" s="74">
        <f>T74</f>
        <v>4222.18</v>
      </c>
    </row>
    <row r="74" spans="1:20" ht="47.25">
      <c r="A74" s="23" t="s">
        <v>69</v>
      </c>
      <c r="B74" s="21" t="s">
        <v>13</v>
      </c>
      <c r="C74" s="49">
        <v>8097.88</v>
      </c>
      <c r="D74" s="49">
        <v>204.21</v>
      </c>
      <c r="E74" s="45">
        <f>C74+D74</f>
        <v>8302.09</v>
      </c>
      <c r="F74" s="21" t="s">
        <v>121</v>
      </c>
      <c r="G74" s="21" t="s">
        <v>13</v>
      </c>
      <c r="H74" s="49">
        <v>8097.88</v>
      </c>
      <c r="I74" s="49">
        <v>204.21</v>
      </c>
      <c r="J74" s="45">
        <f>H74+I74</f>
        <v>8302.09</v>
      </c>
      <c r="K74" s="72"/>
      <c r="L74" s="45"/>
      <c r="M74" s="45"/>
      <c r="N74" s="72">
        <f>J74+K74+L74+M74</f>
        <v>8302.09</v>
      </c>
      <c r="O74" s="104"/>
      <c r="P74" s="104"/>
      <c r="Q74" s="104"/>
      <c r="R74" s="105"/>
      <c r="S74" s="72">
        <f>N74+O74+Q74+R74</f>
        <v>8302.09</v>
      </c>
      <c r="T74" s="72">
        <v>4222.18</v>
      </c>
    </row>
    <row r="75" spans="1:20" ht="68.25" customHeight="1">
      <c r="A75" s="20" t="s">
        <v>72</v>
      </c>
      <c r="B75" s="19"/>
      <c r="C75" s="48">
        <f aca="true" t="shared" si="34" ref="C75:E76">C76</f>
        <v>3583</v>
      </c>
      <c r="D75" s="48">
        <f t="shared" si="34"/>
        <v>0</v>
      </c>
      <c r="E75" s="48">
        <f t="shared" si="34"/>
        <v>3583</v>
      </c>
      <c r="F75" s="19" t="s">
        <v>261</v>
      </c>
      <c r="G75" s="19"/>
      <c r="H75" s="48">
        <f aca="true" t="shared" si="35" ref="H75:O76">H76</f>
        <v>3583</v>
      </c>
      <c r="I75" s="48">
        <f t="shared" si="35"/>
        <v>0</v>
      </c>
      <c r="J75" s="48">
        <f t="shared" si="35"/>
        <v>3583</v>
      </c>
      <c r="K75" s="75">
        <f t="shared" si="35"/>
        <v>0</v>
      </c>
      <c r="L75" s="48">
        <f t="shared" si="35"/>
        <v>0</v>
      </c>
      <c r="M75" s="48">
        <f t="shared" si="35"/>
        <v>0</v>
      </c>
      <c r="N75" s="75">
        <f t="shared" si="35"/>
        <v>3583</v>
      </c>
      <c r="O75" s="102">
        <f t="shared" si="35"/>
        <v>0</v>
      </c>
      <c r="P75" s="102"/>
      <c r="Q75" s="102">
        <f aca="true" t="shared" si="36" ref="Q75:T76">Q76</f>
        <v>0</v>
      </c>
      <c r="R75" s="103">
        <f t="shared" si="36"/>
        <v>0</v>
      </c>
      <c r="S75" s="75">
        <f t="shared" si="36"/>
        <v>3583</v>
      </c>
      <c r="T75" s="75">
        <f t="shared" si="36"/>
        <v>2110.6</v>
      </c>
    </row>
    <row r="76" spans="1:20" ht="53.25" customHeight="1">
      <c r="A76" s="29" t="s">
        <v>323</v>
      </c>
      <c r="B76" s="30"/>
      <c r="C76" s="51">
        <f t="shared" si="34"/>
        <v>3583</v>
      </c>
      <c r="D76" s="51">
        <f t="shared" si="34"/>
        <v>0</v>
      </c>
      <c r="E76" s="51">
        <f t="shared" si="34"/>
        <v>3583</v>
      </c>
      <c r="F76" s="30" t="s">
        <v>122</v>
      </c>
      <c r="G76" s="30"/>
      <c r="H76" s="51">
        <f t="shared" si="35"/>
        <v>3583</v>
      </c>
      <c r="I76" s="51">
        <f t="shared" si="35"/>
        <v>0</v>
      </c>
      <c r="J76" s="51">
        <f t="shared" si="35"/>
        <v>3583</v>
      </c>
      <c r="K76" s="74">
        <f t="shared" si="35"/>
        <v>0</v>
      </c>
      <c r="L76" s="51">
        <f t="shared" si="35"/>
        <v>0</v>
      </c>
      <c r="M76" s="51">
        <f t="shared" si="35"/>
        <v>0</v>
      </c>
      <c r="N76" s="74">
        <f t="shared" si="35"/>
        <v>3583</v>
      </c>
      <c r="O76" s="106">
        <f t="shared" si="35"/>
        <v>0</v>
      </c>
      <c r="P76" s="106"/>
      <c r="Q76" s="106">
        <f t="shared" si="36"/>
        <v>0</v>
      </c>
      <c r="R76" s="107">
        <f t="shared" si="36"/>
        <v>0</v>
      </c>
      <c r="S76" s="74">
        <f t="shared" si="36"/>
        <v>3583</v>
      </c>
      <c r="T76" s="74">
        <f t="shared" si="36"/>
        <v>2110.6</v>
      </c>
    </row>
    <row r="77" spans="1:20" ht="50.25" customHeight="1">
      <c r="A77" s="4" t="s">
        <v>69</v>
      </c>
      <c r="B77" s="5" t="s">
        <v>13</v>
      </c>
      <c r="C77" s="45">
        <v>3583</v>
      </c>
      <c r="D77" s="45"/>
      <c r="E77" s="45">
        <f>C77+D77</f>
        <v>3583</v>
      </c>
      <c r="F77" s="5" t="s">
        <v>122</v>
      </c>
      <c r="G77" s="5" t="s">
        <v>13</v>
      </c>
      <c r="H77" s="45">
        <v>3583</v>
      </c>
      <c r="I77" s="45"/>
      <c r="J77" s="45">
        <f>H77+I77</f>
        <v>3583</v>
      </c>
      <c r="K77" s="72"/>
      <c r="L77" s="45"/>
      <c r="M77" s="45"/>
      <c r="N77" s="72">
        <f>J77+K77+L77+M77</f>
        <v>3583</v>
      </c>
      <c r="O77" s="104"/>
      <c r="P77" s="104"/>
      <c r="Q77" s="104"/>
      <c r="R77" s="105"/>
      <c r="S77" s="72">
        <f>N77+O77+Q77+R77</f>
        <v>3583</v>
      </c>
      <c r="T77" s="72">
        <v>2110.6</v>
      </c>
    </row>
    <row r="78" spans="1:20" ht="32.25" customHeight="1">
      <c r="A78" s="14" t="s">
        <v>73</v>
      </c>
      <c r="B78" s="15"/>
      <c r="C78" s="44" t="e">
        <f>#REF!+C79</f>
        <v>#REF!</v>
      </c>
      <c r="D78" s="44" t="e">
        <f>#REF!+D79</f>
        <v>#REF!</v>
      </c>
      <c r="E78" s="44" t="e">
        <f>#REF!+E79</f>
        <v>#REF!</v>
      </c>
      <c r="F78" s="15" t="s">
        <v>262</v>
      </c>
      <c r="G78" s="15"/>
      <c r="H78" s="44" t="e">
        <f>#REF!+H79</f>
        <v>#REF!</v>
      </c>
      <c r="I78" s="44" t="e">
        <f>#REF!+I79</f>
        <v>#REF!</v>
      </c>
      <c r="J78" s="44" t="e">
        <f>#REF!+J79</f>
        <v>#REF!</v>
      </c>
      <c r="K78" s="71" t="e">
        <f>#REF!+K79</f>
        <v>#REF!</v>
      </c>
      <c r="L78" s="44" t="e">
        <f>#REF!+L79</f>
        <v>#REF!</v>
      </c>
      <c r="M78" s="44" t="e">
        <f>#REF!+M79</f>
        <v>#REF!</v>
      </c>
      <c r="N78" s="71" t="e">
        <f>#REF!+N79</f>
        <v>#REF!</v>
      </c>
      <c r="O78" s="102" t="e">
        <f>#REF!+O79</f>
        <v>#REF!</v>
      </c>
      <c r="P78" s="102"/>
      <c r="Q78" s="102" t="e">
        <f>#REF!+Q79</f>
        <v>#REF!</v>
      </c>
      <c r="R78" s="103" t="e">
        <f>#REF!+R79</f>
        <v>#REF!</v>
      </c>
      <c r="S78" s="71">
        <f>S79</f>
        <v>5369.33</v>
      </c>
      <c r="T78" s="71">
        <f>T79</f>
        <v>4860.46</v>
      </c>
    </row>
    <row r="79" spans="1:20" ht="69.75" customHeight="1">
      <c r="A79" s="29" t="s">
        <v>324</v>
      </c>
      <c r="B79" s="30"/>
      <c r="C79" s="51">
        <f>C80</f>
        <v>1933.53</v>
      </c>
      <c r="D79" s="51">
        <f>D80</f>
        <v>3118.27</v>
      </c>
      <c r="E79" s="51">
        <f>E80</f>
        <v>5051.8</v>
      </c>
      <c r="F79" s="30" t="s">
        <v>325</v>
      </c>
      <c r="G79" s="30"/>
      <c r="H79" s="51">
        <f aca="true" t="shared" si="37" ref="H79:O79">H80</f>
        <v>1933.53</v>
      </c>
      <c r="I79" s="51">
        <f t="shared" si="37"/>
        <v>3118.27</v>
      </c>
      <c r="J79" s="51">
        <f t="shared" si="37"/>
        <v>5051.8</v>
      </c>
      <c r="K79" s="74">
        <f t="shared" si="37"/>
        <v>0</v>
      </c>
      <c r="L79" s="51">
        <f t="shared" si="37"/>
        <v>0</v>
      </c>
      <c r="M79" s="51">
        <f t="shared" si="37"/>
        <v>317.53</v>
      </c>
      <c r="N79" s="74">
        <f t="shared" si="37"/>
        <v>5369.33</v>
      </c>
      <c r="O79" s="106">
        <f t="shared" si="37"/>
        <v>0</v>
      </c>
      <c r="P79" s="106"/>
      <c r="Q79" s="106">
        <f>Q80</f>
        <v>0</v>
      </c>
      <c r="R79" s="107">
        <f>R80</f>
        <v>0</v>
      </c>
      <c r="S79" s="74">
        <f>S80</f>
        <v>5369.33</v>
      </c>
      <c r="T79" s="74">
        <f>T80</f>
        <v>4860.46</v>
      </c>
    </row>
    <row r="80" spans="1:20" ht="39" customHeight="1">
      <c r="A80" s="23" t="s">
        <v>16</v>
      </c>
      <c r="B80" s="21" t="s">
        <v>17</v>
      </c>
      <c r="C80" s="49">
        <v>1933.53</v>
      </c>
      <c r="D80" s="49">
        <v>3118.27</v>
      </c>
      <c r="E80" s="45">
        <f>C80+D80</f>
        <v>5051.8</v>
      </c>
      <c r="F80" s="21" t="s">
        <v>325</v>
      </c>
      <c r="G80" s="21" t="s">
        <v>17</v>
      </c>
      <c r="H80" s="49">
        <v>1933.53</v>
      </c>
      <c r="I80" s="49">
        <v>3118.27</v>
      </c>
      <c r="J80" s="45">
        <f>H80+I80</f>
        <v>5051.8</v>
      </c>
      <c r="K80" s="72"/>
      <c r="L80" s="45"/>
      <c r="M80" s="45">
        <v>317.53</v>
      </c>
      <c r="N80" s="72">
        <f>J80+L80+M80</f>
        <v>5369.33</v>
      </c>
      <c r="O80" s="104"/>
      <c r="P80" s="104"/>
      <c r="Q80" s="104"/>
      <c r="R80" s="105"/>
      <c r="S80" s="72">
        <f>N80+Q80+R80+O80</f>
        <v>5369.33</v>
      </c>
      <c r="T80" s="72">
        <v>4860.46</v>
      </c>
    </row>
    <row r="81" spans="1:20" ht="69.75" customHeight="1">
      <c r="A81" s="14" t="s">
        <v>74</v>
      </c>
      <c r="B81" s="15"/>
      <c r="C81" s="44">
        <f aca="true" t="shared" si="38" ref="C81:E82">C82</f>
        <v>485</v>
      </c>
      <c r="D81" s="44">
        <f t="shared" si="38"/>
        <v>0</v>
      </c>
      <c r="E81" s="44">
        <f t="shared" si="38"/>
        <v>485</v>
      </c>
      <c r="F81" s="15" t="s">
        <v>263</v>
      </c>
      <c r="G81" s="15"/>
      <c r="H81" s="44">
        <f aca="true" t="shared" si="39" ref="H81:O82">H82</f>
        <v>485</v>
      </c>
      <c r="I81" s="44">
        <f t="shared" si="39"/>
        <v>0</v>
      </c>
      <c r="J81" s="44">
        <f t="shared" si="39"/>
        <v>485</v>
      </c>
      <c r="K81" s="71">
        <f t="shared" si="39"/>
        <v>0</v>
      </c>
      <c r="L81" s="44">
        <f t="shared" si="39"/>
        <v>0</v>
      </c>
      <c r="M81" s="44">
        <f t="shared" si="39"/>
        <v>0</v>
      </c>
      <c r="N81" s="71">
        <f t="shared" si="39"/>
        <v>485</v>
      </c>
      <c r="O81" s="102">
        <f t="shared" si="39"/>
        <v>0</v>
      </c>
      <c r="P81" s="102"/>
      <c r="Q81" s="102">
        <f>Q82</f>
        <v>0</v>
      </c>
      <c r="R81" s="103">
        <f>R82</f>
        <v>0</v>
      </c>
      <c r="S81" s="71">
        <f>S82</f>
        <v>485</v>
      </c>
      <c r="T81" s="71">
        <f>T82</f>
        <v>273.05</v>
      </c>
    </row>
    <row r="82" spans="1:20" ht="21" customHeight="1">
      <c r="A82" s="4" t="s">
        <v>75</v>
      </c>
      <c r="B82" s="5"/>
      <c r="C82" s="45">
        <f t="shared" si="38"/>
        <v>485</v>
      </c>
      <c r="D82" s="45">
        <f t="shared" si="38"/>
        <v>0</v>
      </c>
      <c r="E82" s="45">
        <f t="shared" si="38"/>
        <v>485</v>
      </c>
      <c r="F82" s="5" t="s">
        <v>224</v>
      </c>
      <c r="G82" s="5"/>
      <c r="H82" s="45">
        <f t="shared" si="39"/>
        <v>485</v>
      </c>
      <c r="I82" s="45">
        <f t="shared" si="39"/>
        <v>0</v>
      </c>
      <c r="J82" s="45">
        <f t="shared" si="39"/>
        <v>485</v>
      </c>
      <c r="K82" s="72">
        <f t="shared" si="39"/>
        <v>0</v>
      </c>
      <c r="L82" s="45">
        <f t="shared" si="39"/>
        <v>0</v>
      </c>
      <c r="M82" s="45">
        <f t="shared" si="39"/>
        <v>0</v>
      </c>
      <c r="N82" s="72">
        <f t="shared" si="39"/>
        <v>485</v>
      </c>
      <c r="O82" s="104">
        <f t="shared" si="39"/>
        <v>0</v>
      </c>
      <c r="P82" s="104"/>
      <c r="Q82" s="104">
        <f>Q83</f>
        <v>0</v>
      </c>
      <c r="R82" s="105">
        <f>R83+R84</f>
        <v>0</v>
      </c>
      <c r="S82" s="104">
        <f>S83+S84</f>
        <v>485</v>
      </c>
      <c r="T82" s="104">
        <f>T83+T84</f>
        <v>273.05</v>
      </c>
    </row>
    <row r="83" spans="1:20" ht="31.5" customHeight="1">
      <c r="A83" s="4" t="s">
        <v>16</v>
      </c>
      <c r="B83" s="5" t="s">
        <v>17</v>
      </c>
      <c r="C83" s="45">
        <v>485</v>
      </c>
      <c r="D83" s="45"/>
      <c r="E83" s="45">
        <f>C83+D83</f>
        <v>485</v>
      </c>
      <c r="F83" s="5" t="s">
        <v>224</v>
      </c>
      <c r="G83" s="5" t="s">
        <v>17</v>
      </c>
      <c r="H83" s="45">
        <v>485</v>
      </c>
      <c r="I83" s="45"/>
      <c r="J83" s="45">
        <f>H83+I83</f>
        <v>485</v>
      </c>
      <c r="K83" s="72"/>
      <c r="L83" s="45"/>
      <c r="M83" s="45"/>
      <c r="N83" s="72">
        <f>J83+L83+M83</f>
        <v>485</v>
      </c>
      <c r="O83" s="104"/>
      <c r="P83" s="104"/>
      <c r="Q83" s="104"/>
      <c r="R83" s="105">
        <v>-45</v>
      </c>
      <c r="S83" s="72">
        <f>N83+Q83+R83+O83</f>
        <v>440</v>
      </c>
      <c r="T83" s="72">
        <v>228.05</v>
      </c>
    </row>
    <row r="84" spans="1:20" ht="31.5" customHeight="1">
      <c r="A84" s="4" t="s">
        <v>24</v>
      </c>
      <c r="B84" s="5"/>
      <c r="C84" s="45"/>
      <c r="D84" s="45"/>
      <c r="E84" s="45"/>
      <c r="F84" s="5" t="s">
        <v>224</v>
      </c>
      <c r="G84" s="5" t="s">
        <v>25</v>
      </c>
      <c r="H84" s="45"/>
      <c r="I84" s="45"/>
      <c r="J84" s="45"/>
      <c r="K84" s="72"/>
      <c r="L84" s="45"/>
      <c r="M84" s="45"/>
      <c r="N84" s="72"/>
      <c r="O84" s="104"/>
      <c r="P84" s="104"/>
      <c r="Q84" s="104"/>
      <c r="R84" s="105">
        <v>45</v>
      </c>
      <c r="S84" s="72">
        <f>N84+Q84+R84+O84</f>
        <v>45</v>
      </c>
      <c r="T84" s="72">
        <v>45</v>
      </c>
    </row>
    <row r="85" spans="1:20" ht="50.25" customHeight="1">
      <c r="A85" s="20" t="s">
        <v>18</v>
      </c>
      <c r="B85" s="19"/>
      <c r="C85" s="48">
        <f>C86</f>
        <v>9764.23</v>
      </c>
      <c r="D85" s="48">
        <f>D86</f>
        <v>0</v>
      </c>
      <c r="E85" s="48">
        <f>E86</f>
        <v>9764.23</v>
      </c>
      <c r="F85" s="19" t="s">
        <v>264</v>
      </c>
      <c r="G85" s="19"/>
      <c r="H85" s="48">
        <f aca="true" t="shared" si="40" ref="H85:O85">H86</f>
        <v>9764.23</v>
      </c>
      <c r="I85" s="48">
        <f t="shared" si="40"/>
        <v>0</v>
      </c>
      <c r="J85" s="48">
        <f t="shared" si="40"/>
        <v>9764.23</v>
      </c>
      <c r="K85" s="75">
        <f t="shared" si="40"/>
        <v>0</v>
      </c>
      <c r="L85" s="48">
        <f t="shared" si="40"/>
        <v>0</v>
      </c>
      <c r="M85" s="48">
        <f t="shared" si="40"/>
        <v>0</v>
      </c>
      <c r="N85" s="75">
        <f t="shared" si="40"/>
        <v>9764.23</v>
      </c>
      <c r="O85" s="102">
        <f t="shared" si="40"/>
        <v>0</v>
      </c>
      <c r="P85" s="102"/>
      <c r="Q85" s="102">
        <f>Q86</f>
        <v>0</v>
      </c>
      <c r="R85" s="103">
        <f>R86</f>
        <v>0</v>
      </c>
      <c r="S85" s="75">
        <f>S86</f>
        <v>9764.230000000001</v>
      </c>
      <c r="T85" s="75">
        <f>T86</f>
        <v>7208.360000000001</v>
      </c>
    </row>
    <row r="86" spans="1:20" ht="33.75" customHeight="1">
      <c r="A86" s="4" t="s">
        <v>55</v>
      </c>
      <c r="B86" s="5"/>
      <c r="C86" s="45">
        <f>C87+C88+C89</f>
        <v>9764.23</v>
      </c>
      <c r="D86" s="45">
        <f>D87+D88+D89</f>
        <v>0</v>
      </c>
      <c r="E86" s="45">
        <f>E87+E88+E89</f>
        <v>9764.23</v>
      </c>
      <c r="F86" s="5" t="s">
        <v>225</v>
      </c>
      <c r="G86" s="5"/>
      <c r="H86" s="45">
        <f aca="true" t="shared" si="41" ref="H86:O86">H87+H88+H89</f>
        <v>9764.23</v>
      </c>
      <c r="I86" s="45">
        <f t="shared" si="41"/>
        <v>0</v>
      </c>
      <c r="J86" s="45">
        <f t="shared" si="41"/>
        <v>9764.23</v>
      </c>
      <c r="K86" s="72">
        <f t="shared" si="41"/>
        <v>0</v>
      </c>
      <c r="L86" s="45">
        <f t="shared" si="41"/>
        <v>0</v>
      </c>
      <c r="M86" s="45">
        <f t="shared" si="41"/>
        <v>0</v>
      </c>
      <c r="N86" s="72">
        <f t="shared" si="41"/>
        <v>9764.23</v>
      </c>
      <c r="O86" s="104">
        <f t="shared" si="41"/>
        <v>0</v>
      </c>
      <c r="P86" s="104"/>
      <c r="Q86" s="104">
        <f>Q87+Q88+Q89</f>
        <v>0</v>
      </c>
      <c r="R86" s="105">
        <f>R87+R88+R89</f>
        <v>0</v>
      </c>
      <c r="S86" s="72">
        <f>S87+S88+S89</f>
        <v>9764.230000000001</v>
      </c>
      <c r="T86" s="72">
        <f>T87+T88+T89</f>
        <v>7208.360000000001</v>
      </c>
    </row>
    <row r="87" spans="1:20" ht="63" customHeight="1">
      <c r="A87" s="4" t="s">
        <v>14</v>
      </c>
      <c r="B87" s="5" t="s">
        <v>15</v>
      </c>
      <c r="C87" s="45">
        <f>6724.8+2031</f>
        <v>8755.8</v>
      </c>
      <c r="D87" s="45"/>
      <c r="E87" s="45">
        <f>C87+D87</f>
        <v>8755.8</v>
      </c>
      <c r="F87" s="5" t="s">
        <v>225</v>
      </c>
      <c r="G87" s="5" t="s">
        <v>15</v>
      </c>
      <c r="H87" s="45">
        <f>6724.8+2031</f>
        <v>8755.8</v>
      </c>
      <c r="I87" s="45"/>
      <c r="J87" s="45">
        <f>H87+I87</f>
        <v>8755.8</v>
      </c>
      <c r="K87" s="72"/>
      <c r="L87" s="45"/>
      <c r="M87" s="45">
        <v>-55.1</v>
      </c>
      <c r="N87" s="72">
        <f>J87+M87</f>
        <v>8700.699999999999</v>
      </c>
      <c r="O87" s="104"/>
      <c r="P87" s="104"/>
      <c r="Q87" s="104"/>
      <c r="R87" s="105"/>
      <c r="S87" s="72">
        <v>8703.7</v>
      </c>
      <c r="T87" s="72">
        <v>6451.22</v>
      </c>
    </row>
    <row r="88" spans="1:20" ht="30" customHeight="1">
      <c r="A88" s="4" t="s">
        <v>16</v>
      </c>
      <c r="B88" s="5" t="s">
        <v>17</v>
      </c>
      <c r="C88" s="45">
        <v>1004.43</v>
      </c>
      <c r="D88" s="45"/>
      <c r="E88" s="45">
        <f>C88+D88</f>
        <v>1004.43</v>
      </c>
      <c r="F88" s="5" t="s">
        <v>225</v>
      </c>
      <c r="G88" s="5" t="s">
        <v>17</v>
      </c>
      <c r="H88" s="45">
        <v>1004.43</v>
      </c>
      <c r="I88" s="45"/>
      <c r="J88" s="45">
        <f>H88+I88</f>
        <v>1004.43</v>
      </c>
      <c r="K88" s="72"/>
      <c r="L88" s="45"/>
      <c r="M88" s="45">
        <v>47.85</v>
      </c>
      <c r="N88" s="72">
        <f>J88+M88</f>
        <v>1052.28</v>
      </c>
      <c r="O88" s="104"/>
      <c r="P88" s="104"/>
      <c r="Q88" s="104"/>
      <c r="R88" s="105"/>
      <c r="S88" s="72">
        <v>1048.78</v>
      </c>
      <c r="T88" s="72">
        <v>750.63</v>
      </c>
    </row>
    <row r="89" spans="1:20" ht="18" customHeight="1">
      <c r="A89" s="4" t="s">
        <v>58</v>
      </c>
      <c r="B89" s="5" t="s">
        <v>19</v>
      </c>
      <c r="C89" s="45">
        <v>4</v>
      </c>
      <c r="D89" s="45"/>
      <c r="E89" s="45">
        <f>C89+D89</f>
        <v>4</v>
      </c>
      <c r="F89" s="5" t="s">
        <v>225</v>
      </c>
      <c r="G89" s="5" t="s">
        <v>19</v>
      </c>
      <c r="H89" s="45">
        <v>4</v>
      </c>
      <c r="I89" s="45"/>
      <c r="J89" s="45">
        <f>H89+I89</f>
        <v>4</v>
      </c>
      <c r="K89" s="72"/>
      <c r="L89" s="45"/>
      <c r="M89" s="45">
        <v>7.25</v>
      </c>
      <c r="N89" s="72">
        <f>J89+M89</f>
        <v>11.25</v>
      </c>
      <c r="O89" s="104"/>
      <c r="P89" s="104"/>
      <c r="Q89" s="104"/>
      <c r="R89" s="105"/>
      <c r="S89" s="72">
        <v>11.75</v>
      </c>
      <c r="T89" s="72">
        <v>6.51</v>
      </c>
    </row>
    <row r="90" spans="1:20" ht="45.75" customHeight="1" hidden="1">
      <c r="A90" s="20" t="s">
        <v>274</v>
      </c>
      <c r="B90" s="9"/>
      <c r="C90" s="43">
        <f aca="true" t="shared" si="42" ref="C90:E91">C91</f>
        <v>3069.4</v>
      </c>
      <c r="D90" s="43">
        <f t="shared" si="42"/>
        <v>0</v>
      </c>
      <c r="E90" s="43">
        <f t="shared" si="42"/>
        <v>3069.4</v>
      </c>
      <c r="F90" s="9" t="s">
        <v>277</v>
      </c>
      <c r="G90" s="9"/>
      <c r="H90" s="43">
        <f aca="true" t="shared" si="43" ref="H90:O91">H91</f>
        <v>3069.4</v>
      </c>
      <c r="I90" s="43">
        <f t="shared" si="43"/>
        <v>0</v>
      </c>
      <c r="J90" s="43">
        <f t="shared" si="43"/>
        <v>3069.4</v>
      </c>
      <c r="K90" s="70">
        <f t="shared" si="43"/>
        <v>0</v>
      </c>
      <c r="L90" s="43">
        <f t="shared" si="43"/>
        <v>0</v>
      </c>
      <c r="M90" s="43">
        <f t="shared" si="43"/>
        <v>0</v>
      </c>
      <c r="N90" s="70">
        <f t="shared" si="43"/>
        <v>3069.4</v>
      </c>
      <c r="O90" s="100">
        <f t="shared" si="43"/>
        <v>0</v>
      </c>
      <c r="P90" s="100"/>
      <c r="Q90" s="100">
        <f aca="true" t="shared" si="44" ref="Q90:T91">Q91</f>
        <v>0</v>
      </c>
      <c r="R90" s="101">
        <f t="shared" si="44"/>
        <v>-3069.4</v>
      </c>
      <c r="S90" s="70">
        <f t="shared" si="44"/>
        <v>0</v>
      </c>
      <c r="T90" s="70">
        <f t="shared" si="44"/>
        <v>0</v>
      </c>
    </row>
    <row r="91" spans="1:20" ht="38.25" customHeight="1" hidden="1">
      <c r="A91" s="20" t="s">
        <v>275</v>
      </c>
      <c r="B91" s="9"/>
      <c r="C91" s="43">
        <f t="shared" si="42"/>
        <v>3069.4</v>
      </c>
      <c r="D91" s="43">
        <f t="shared" si="42"/>
        <v>0</v>
      </c>
      <c r="E91" s="43">
        <f t="shared" si="42"/>
        <v>3069.4</v>
      </c>
      <c r="F91" s="9" t="s">
        <v>276</v>
      </c>
      <c r="G91" s="9"/>
      <c r="H91" s="43">
        <f t="shared" si="43"/>
        <v>3069.4</v>
      </c>
      <c r="I91" s="43">
        <f t="shared" si="43"/>
        <v>0</v>
      </c>
      <c r="J91" s="43">
        <f t="shared" si="43"/>
        <v>3069.4</v>
      </c>
      <c r="K91" s="70">
        <f t="shared" si="43"/>
        <v>0</v>
      </c>
      <c r="L91" s="43">
        <f t="shared" si="43"/>
        <v>0</v>
      </c>
      <c r="M91" s="43">
        <f t="shared" si="43"/>
        <v>0</v>
      </c>
      <c r="N91" s="70">
        <f t="shared" si="43"/>
        <v>3069.4</v>
      </c>
      <c r="O91" s="100">
        <f t="shared" si="43"/>
        <v>0</v>
      </c>
      <c r="P91" s="100"/>
      <c r="Q91" s="100">
        <f t="shared" si="44"/>
        <v>0</v>
      </c>
      <c r="R91" s="101">
        <f t="shared" si="44"/>
        <v>-3069.4</v>
      </c>
      <c r="S91" s="70">
        <f t="shared" si="44"/>
        <v>0</v>
      </c>
      <c r="T91" s="70">
        <f t="shared" si="44"/>
        <v>0</v>
      </c>
    </row>
    <row r="92" spans="1:20" ht="49.5" customHeight="1" hidden="1">
      <c r="A92" s="23" t="s">
        <v>69</v>
      </c>
      <c r="B92" s="5" t="s">
        <v>13</v>
      </c>
      <c r="C92" s="45">
        <v>3069.4</v>
      </c>
      <c r="D92" s="45"/>
      <c r="E92" s="45">
        <f>C92+D92</f>
        <v>3069.4</v>
      </c>
      <c r="F92" s="5" t="s">
        <v>276</v>
      </c>
      <c r="G92" s="5" t="s">
        <v>13</v>
      </c>
      <c r="H92" s="45">
        <v>3069.4</v>
      </c>
      <c r="I92" s="45"/>
      <c r="J92" s="45">
        <f>H92+I92</f>
        <v>3069.4</v>
      </c>
      <c r="K92" s="72"/>
      <c r="L92" s="45"/>
      <c r="M92" s="45"/>
      <c r="N92" s="72">
        <f>J92+M92</f>
        <v>3069.4</v>
      </c>
      <c r="O92" s="104"/>
      <c r="P92" s="104"/>
      <c r="Q92" s="104"/>
      <c r="R92" s="105">
        <v>-3069.4</v>
      </c>
      <c r="S92" s="72">
        <f>N92+R92+O92+Q92</f>
        <v>0</v>
      </c>
      <c r="T92" s="72"/>
    </row>
    <row r="93" spans="1:20" ht="15.75">
      <c r="A93" s="31" t="s">
        <v>123</v>
      </c>
      <c r="B93" s="32"/>
      <c r="C93" s="41" t="e">
        <f>C94+C154</f>
        <v>#REF!</v>
      </c>
      <c r="D93" s="41" t="e">
        <f>D94+D154</f>
        <v>#REF!</v>
      </c>
      <c r="E93" s="41" t="e">
        <f>E94+E154</f>
        <v>#REF!</v>
      </c>
      <c r="F93" s="32" t="s">
        <v>23</v>
      </c>
      <c r="G93" s="32"/>
      <c r="H93" s="41" t="e">
        <f aca="true" t="shared" si="45" ref="H93:O93">H94+H154</f>
        <v>#REF!</v>
      </c>
      <c r="I93" s="41" t="e">
        <f t="shared" si="45"/>
        <v>#REF!</v>
      </c>
      <c r="J93" s="41" t="e">
        <f t="shared" si="45"/>
        <v>#REF!</v>
      </c>
      <c r="K93" s="68" t="e">
        <f t="shared" si="45"/>
        <v>#REF!</v>
      </c>
      <c r="L93" s="41" t="e">
        <f t="shared" si="45"/>
        <v>#REF!</v>
      </c>
      <c r="M93" s="41" t="e">
        <f t="shared" si="45"/>
        <v>#REF!</v>
      </c>
      <c r="N93" s="68" t="e">
        <f t="shared" si="45"/>
        <v>#REF!</v>
      </c>
      <c r="O93" s="96" t="e">
        <f t="shared" si="45"/>
        <v>#REF!</v>
      </c>
      <c r="P93" s="96"/>
      <c r="Q93" s="96" t="e">
        <f>Q94+Q154</f>
        <v>#REF!</v>
      </c>
      <c r="R93" s="97" t="e">
        <f>R94+R154</f>
        <v>#REF!</v>
      </c>
      <c r="S93" s="68">
        <f>S94+S154</f>
        <v>32795.14000000001</v>
      </c>
      <c r="T93" s="68">
        <f>T94+T154</f>
        <v>23313.28</v>
      </c>
    </row>
    <row r="94" spans="1:20" s="35" customFormat="1" ht="31.5">
      <c r="A94" s="13" t="s">
        <v>150</v>
      </c>
      <c r="B94" s="24"/>
      <c r="C94" s="46">
        <f>C95+C106+C126+C133+C143+C147</f>
        <v>31091.284000000003</v>
      </c>
      <c r="D94" s="46">
        <f>D95+D106+D126+D133+D143+D147</f>
        <v>114.206</v>
      </c>
      <c r="E94" s="46">
        <f>E95+E106+E126+E133+E143+E147</f>
        <v>31205.490000000005</v>
      </c>
      <c r="F94" s="24" t="s">
        <v>39</v>
      </c>
      <c r="G94" s="24"/>
      <c r="H94" s="46">
        <f aca="true" t="shared" si="46" ref="H94:O94">H95+H106+H126+H133+H143+H147</f>
        <v>31091.284000000003</v>
      </c>
      <c r="I94" s="46">
        <f t="shared" si="46"/>
        <v>114.206</v>
      </c>
      <c r="J94" s="46">
        <f t="shared" si="46"/>
        <v>31205.490000000005</v>
      </c>
      <c r="K94" s="69">
        <f t="shared" si="46"/>
        <v>0</v>
      </c>
      <c r="L94" s="46">
        <f t="shared" si="46"/>
        <v>0</v>
      </c>
      <c r="M94" s="46">
        <f t="shared" si="46"/>
        <v>0</v>
      </c>
      <c r="N94" s="69">
        <f t="shared" si="46"/>
        <v>31205.490000000005</v>
      </c>
      <c r="O94" s="98">
        <f t="shared" si="46"/>
        <v>0</v>
      </c>
      <c r="P94" s="98"/>
      <c r="Q94" s="98">
        <f>Q95+Q106+Q126+Q133+Q143+Q147</f>
        <v>0</v>
      </c>
      <c r="R94" s="99">
        <f>R95+R106+R126+R133+R143+R147</f>
        <v>2.5579538487363607E-13</v>
      </c>
      <c r="S94" s="69">
        <f>S95+S106+S126+S133+S143+S147</f>
        <v>31205.490000000005</v>
      </c>
      <c r="T94" s="69">
        <f>T95+T106+T126+T133+T143+T147</f>
        <v>22557.28</v>
      </c>
    </row>
    <row r="95" spans="1:20" ht="51.75" customHeight="1">
      <c r="A95" s="18" t="s">
        <v>76</v>
      </c>
      <c r="B95" s="22"/>
      <c r="C95" s="50">
        <f>C96</f>
        <v>5653</v>
      </c>
      <c r="D95" s="50">
        <f>D96</f>
        <v>0</v>
      </c>
      <c r="E95" s="50">
        <f>E96</f>
        <v>5653</v>
      </c>
      <c r="F95" s="22" t="s">
        <v>226</v>
      </c>
      <c r="G95" s="22"/>
      <c r="H95" s="50">
        <f aca="true" t="shared" si="47" ref="H95:O95">H96</f>
        <v>5653</v>
      </c>
      <c r="I95" s="50">
        <f t="shared" si="47"/>
        <v>0</v>
      </c>
      <c r="J95" s="50">
        <f t="shared" si="47"/>
        <v>5653</v>
      </c>
      <c r="K95" s="77">
        <f t="shared" si="47"/>
        <v>0</v>
      </c>
      <c r="L95" s="50">
        <f t="shared" si="47"/>
        <v>0</v>
      </c>
      <c r="M95" s="50">
        <f t="shared" si="47"/>
        <v>0</v>
      </c>
      <c r="N95" s="77">
        <f t="shared" si="47"/>
        <v>5653</v>
      </c>
      <c r="O95" s="100">
        <f t="shared" si="47"/>
        <v>0</v>
      </c>
      <c r="P95" s="100"/>
      <c r="Q95" s="100">
        <f>Q96</f>
        <v>0</v>
      </c>
      <c r="R95" s="101">
        <f>R96</f>
        <v>0</v>
      </c>
      <c r="S95" s="77">
        <f>S96</f>
        <v>5653</v>
      </c>
      <c r="T95" s="77">
        <f>T96</f>
        <v>4030.3700000000003</v>
      </c>
    </row>
    <row r="96" spans="1:20" ht="51.75" customHeight="1">
      <c r="A96" s="20" t="s">
        <v>78</v>
      </c>
      <c r="B96" s="19"/>
      <c r="C96" s="48">
        <f>C97+C100+C102+C104</f>
        <v>5653</v>
      </c>
      <c r="D96" s="48">
        <f>D97+D100+D102+D104</f>
        <v>0</v>
      </c>
      <c r="E96" s="48">
        <f>E97+E100+E102+E104</f>
        <v>5653</v>
      </c>
      <c r="F96" s="19" t="s">
        <v>428</v>
      </c>
      <c r="G96" s="19"/>
      <c r="H96" s="48">
        <f aca="true" t="shared" si="48" ref="H96:O96">H97+H100+H102+H104</f>
        <v>5653</v>
      </c>
      <c r="I96" s="48">
        <f t="shared" si="48"/>
        <v>0</v>
      </c>
      <c r="J96" s="48">
        <f t="shared" si="48"/>
        <v>5653</v>
      </c>
      <c r="K96" s="75">
        <f t="shared" si="48"/>
        <v>0</v>
      </c>
      <c r="L96" s="48">
        <f t="shared" si="48"/>
        <v>0</v>
      </c>
      <c r="M96" s="48">
        <f t="shared" si="48"/>
        <v>0</v>
      </c>
      <c r="N96" s="75">
        <f t="shared" si="48"/>
        <v>5653</v>
      </c>
      <c r="O96" s="102">
        <f t="shared" si="48"/>
        <v>0</v>
      </c>
      <c r="P96" s="102"/>
      <c r="Q96" s="102">
        <f>Q97+Q100+Q102+Q104</f>
        <v>0</v>
      </c>
      <c r="R96" s="103">
        <f>R97+R100+R102+R104</f>
        <v>0</v>
      </c>
      <c r="S96" s="75">
        <f>S97+S100+S102+S104</f>
        <v>5653</v>
      </c>
      <c r="T96" s="75">
        <f>T97+T100+T102+T104</f>
        <v>4030.3700000000003</v>
      </c>
    </row>
    <row r="97" spans="1:20" ht="172.5" customHeight="1">
      <c r="A97" s="10" t="s">
        <v>77</v>
      </c>
      <c r="B97" s="8"/>
      <c r="C97" s="43">
        <f>C99</f>
        <v>1000</v>
      </c>
      <c r="D97" s="43">
        <f>D99</f>
        <v>0</v>
      </c>
      <c r="E97" s="43">
        <f>E99</f>
        <v>1000</v>
      </c>
      <c r="F97" s="9" t="s">
        <v>429</v>
      </c>
      <c r="G97" s="8"/>
      <c r="H97" s="43">
        <f aca="true" t="shared" si="49" ref="H97:O97">H99</f>
        <v>1000</v>
      </c>
      <c r="I97" s="43">
        <f t="shared" si="49"/>
        <v>0</v>
      </c>
      <c r="J97" s="43">
        <f t="shared" si="49"/>
        <v>1000</v>
      </c>
      <c r="K97" s="70">
        <f t="shared" si="49"/>
        <v>0</v>
      </c>
      <c r="L97" s="43">
        <f t="shared" si="49"/>
        <v>0</v>
      </c>
      <c r="M97" s="43">
        <f t="shared" si="49"/>
        <v>0</v>
      </c>
      <c r="N97" s="70">
        <f t="shared" si="49"/>
        <v>1000</v>
      </c>
      <c r="O97" s="100">
        <f t="shared" si="49"/>
        <v>0</v>
      </c>
      <c r="P97" s="100"/>
      <c r="Q97" s="100">
        <f>Q99</f>
        <v>0</v>
      </c>
      <c r="R97" s="101">
        <f>R99</f>
        <v>0</v>
      </c>
      <c r="S97" s="70">
        <f>S98+S99</f>
        <v>1000</v>
      </c>
      <c r="T97" s="70">
        <f>T98+T99</f>
        <v>821.35</v>
      </c>
    </row>
    <row r="98" spans="1:21" s="125" customFormat="1" ht="34.5" customHeight="1">
      <c r="A98" s="23" t="s">
        <v>16</v>
      </c>
      <c r="B98" s="21"/>
      <c r="C98" s="49"/>
      <c r="D98" s="49"/>
      <c r="E98" s="49"/>
      <c r="F98" s="21" t="s">
        <v>429</v>
      </c>
      <c r="G98" s="21" t="s">
        <v>17</v>
      </c>
      <c r="H98" s="49"/>
      <c r="I98" s="49"/>
      <c r="J98" s="49"/>
      <c r="K98" s="78"/>
      <c r="L98" s="49"/>
      <c r="M98" s="49"/>
      <c r="N98" s="78"/>
      <c r="O98" s="78"/>
      <c r="P98" s="78"/>
      <c r="Q98" s="78"/>
      <c r="R98" s="49"/>
      <c r="S98" s="78">
        <v>47.61</v>
      </c>
      <c r="T98" s="78">
        <v>47.61</v>
      </c>
      <c r="U98" s="127"/>
    </row>
    <row r="99" spans="1:20" ht="34.5" customHeight="1">
      <c r="A99" s="4" t="s">
        <v>24</v>
      </c>
      <c r="B99" s="5" t="s">
        <v>25</v>
      </c>
      <c r="C99" s="45">
        <v>1000</v>
      </c>
      <c r="D99" s="45"/>
      <c r="E99" s="45">
        <f>C99+D99</f>
        <v>1000</v>
      </c>
      <c r="F99" s="5" t="s">
        <v>429</v>
      </c>
      <c r="G99" s="5" t="s">
        <v>25</v>
      </c>
      <c r="H99" s="45">
        <v>1000</v>
      </c>
      <c r="I99" s="45"/>
      <c r="J99" s="45">
        <f>H99+I99</f>
        <v>1000</v>
      </c>
      <c r="K99" s="72"/>
      <c r="L99" s="45"/>
      <c r="M99" s="45"/>
      <c r="N99" s="72">
        <f>J99+M99</f>
        <v>1000</v>
      </c>
      <c r="O99" s="104"/>
      <c r="P99" s="104"/>
      <c r="Q99" s="104"/>
      <c r="R99" s="105"/>
      <c r="S99" s="72">
        <v>952.39</v>
      </c>
      <c r="T99" s="72">
        <v>773.74</v>
      </c>
    </row>
    <row r="100" spans="1:20" ht="113.25" customHeight="1">
      <c r="A100" s="10" t="s">
        <v>79</v>
      </c>
      <c r="B100" s="9"/>
      <c r="C100" s="43">
        <f>C101</f>
        <v>216</v>
      </c>
      <c r="D100" s="43">
        <f>D101</f>
        <v>0</v>
      </c>
      <c r="E100" s="43">
        <f>E101</f>
        <v>216</v>
      </c>
      <c r="F100" s="9" t="s">
        <v>430</v>
      </c>
      <c r="G100" s="9"/>
      <c r="H100" s="43">
        <f aca="true" t="shared" si="50" ref="H100:O100">H101</f>
        <v>216</v>
      </c>
      <c r="I100" s="43">
        <f t="shared" si="50"/>
        <v>0</v>
      </c>
      <c r="J100" s="43">
        <f t="shared" si="50"/>
        <v>216</v>
      </c>
      <c r="K100" s="70">
        <f t="shared" si="50"/>
        <v>0</v>
      </c>
      <c r="L100" s="43">
        <f t="shared" si="50"/>
        <v>0</v>
      </c>
      <c r="M100" s="43">
        <f t="shared" si="50"/>
        <v>0</v>
      </c>
      <c r="N100" s="70">
        <f t="shared" si="50"/>
        <v>216</v>
      </c>
      <c r="O100" s="100">
        <f t="shared" si="50"/>
        <v>0</v>
      </c>
      <c r="P100" s="100"/>
      <c r="Q100" s="100">
        <f>Q101</f>
        <v>0</v>
      </c>
      <c r="R100" s="101">
        <f>R101</f>
        <v>0</v>
      </c>
      <c r="S100" s="70">
        <f>S101</f>
        <v>216</v>
      </c>
      <c r="T100" s="70">
        <f>T101</f>
        <v>75.7</v>
      </c>
    </row>
    <row r="101" spans="1:20" ht="33" customHeight="1">
      <c r="A101" s="23" t="s">
        <v>24</v>
      </c>
      <c r="B101" s="21" t="s">
        <v>25</v>
      </c>
      <c r="C101" s="49">
        <v>216</v>
      </c>
      <c r="D101" s="49"/>
      <c r="E101" s="49">
        <v>216</v>
      </c>
      <c r="F101" s="21" t="s">
        <v>430</v>
      </c>
      <c r="G101" s="21" t="s">
        <v>25</v>
      </c>
      <c r="H101" s="49">
        <v>216</v>
      </c>
      <c r="I101" s="49"/>
      <c r="J101" s="49">
        <v>216</v>
      </c>
      <c r="K101" s="78"/>
      <c r="L101" s="49"/>
      <c r="M101" s="49"/>
      <c r="N101" s="78">
        <f>J101+M101</f>
        <v>216</v>
      </c>
      <c r="O101" s="104"/>
      <c r="P101" s="104"/>
      <c r="Q101" s="104"/>
      <c r="R101" s="105"/>
      <c r="S101" s="72">
        <f>N101+R101+O101+Q101</f>
        <v>216</v>
      </c>
      <c r="T101" s="72">
        <v>75.7</v>
      </c>
    </row>
    <row r="102" spans="1:20" ht="180" customHeight="1">
      <c r="A102" s="18" t="s">
        <v>95</v>
      </c>
      <c r="B102" s="22"/>
      <c r="C102" s="50">
        <f>C103</f>
        <v>2997</v>
      </c>
      <c r="D102" s="50">
        <f>D103</f>
        <v>0</v>
      </c>
      <c r="E102" s="50">
        <f>E103</f>
        <v>2997</v>
      </c>
      <c r="F102" s="22" t="s">
        <v>434</v>
      </c>
      <c r="G102" s="22"/>
      <c r="H102" s="50">
        <f aca="true" t="shared" si="51" ref="H102:O102">H103</f>
        <v>2997</v>
      </c>
      <c r="I102" s="50">
        <f t="shared" si="51"/>
        <v>0</v>
      </c>
      <c r="J102" s="50">
        <f t="shared" si="51"/>
        <v>2997</v>
      </c>
      <c r="K102" s="77">
        <f t="shared" si="51"/>
        <v>0</v>
      </c>
      <c r="L102" s="50">
        <f t="shared" si="51"/>
        <v>0</v>
      </c>
      <c r="M102" s="50">
        <f t="shared" si="51"/>
        <v>0</v>
      </c>
      <c r="N102" s="77">
        <f t="shared" si="51"/>
        <v>2997</v>
      </c>
      <c r="O102" s="100">
        <f t="shared" si="51"/>
        <v>0</v>
      </c>
      <c r="P102" s="100"/>
      <c r="Q102" s="100">
        <f>Q103</f>
        <v>0</v>
      </c>
      <c r="R102" s="101">
        <f>R103</f>
        <v>0</v>
      </c>
      <c r="S102" s="77">
        <f>S103</f>
        <v>2997</v>
      </c>
      <c r="T102" s="77">
        <f>T103</f>
        <v>2143.32</v>
      </c>
    </row>
    <row r="103" spans="1:20" ht="33" customHeight="1">
      <c r="A103" s="4" t="s">
        <v>24</v>
      </c>
      <c r="B103" s="5" t="s">
        <v>25</v>
      </c>
      <c r="C103" s="45">
        <v>2997</v>
      </c>
      <c r="D103" s="45"/>
      <c r="E103" s="45">
        <f>C103+D103</f>
        <v>2997</v>
      </c>
      <c r="F103" s="5" t="s">
        <v>434</v>
      </c>
      <c r="G103" s="5" t="s">
        <v>25</v>
      </c>
      <c r="H103" s="45">
        <v>2997</v>
      </c>
      <c r="I103" s="45"/>
      <c r="J103" s="45">
        <f>H103+I103</f>
        <v>2997</v>
      </c>
      <c r="K103" s="72"/>
      <c r="L103" s="45"/>
      <c r="M103" s="45"/>
      <c r="N103" s="72">
        <f>J103+M103</f>
        <v>2997</v>
      </c>
      <c r="O103" s="104"/>
      <c r="P103" s="104"/>
      <c r="Q103" s="104"/>
      <c r="R103" s="105"/>
      <c r="S103" s="72">
        <f>N103+R103+O103+Q103</f>
        <v>2997</v>
      </c>
      <c r="T103" s="72">
        <v>2143.32</v>
      </c>
    </row>
    <row r="104" spans="1:20" ht="135" customHeight="1">
      <c r="A104" s="18" t="s">
        <v>80</v>
      </c>
      <c r="B104" s="22"/>
      <c r="C104" s="50">
        <f>C105</f>
        <v>1440</v>
      </c>
      <c r="D104" s="50">
        <f>D105</f>
        <v>0</v>
      </c>
      <c r="E104" s="50">
        <f>E105</f>
        <v>1440</v>
      </c>
      <c r="F104" s="22" t="s">
        <v>431</v>
      </c>
      <c r="G104" s="22"/>
      <c r="H104" s="50">
        <f aca="true" t="shared" si="52" ref="H104:O104">H105</f>
        <v>1440</v>
      </c>
      <c r="I104" s="50">
        <f t="shared" si="52"/>
        <v>0</v>
      </c>
      <c r="J104" s="50">
        <f t="shared" si="52"/>
        <v>1440</v>
      </c>
      <c r="K104" s="77">
        <f t="shared" si="52"/>
        <v>0</v>
      </c>
      <c r="L104" s="50">
        <f t="shared" si="52"/>
        <v>0</v>
      </c>
      <c r="M104" s="50">
        <f t="shared" si="52"/>
        <v>0</v>
      </c>
      <c r="N104" s="77">
        <f t="shared" si="52"/>
        <v>1440</v>
      </c>
      <c r="O104" s="100">
        <f t="shared" si="52"/>
        <v>0</v>
      </c>
      <c r="P104" s="100"/>
      <c r="Q104" s="100">
        <f>Q105</f>
        <v>0</v>
      </c>
      <c r="R104" s="101">
        <f>R105</f>
        <v>0</v>
      </c>
      <c r="S104" s="77">
        <f>S105</f>
        <v>1440</v>
      </c>
      <c r="T104" s="77">
        <f>T105</f>
        <v>990</v>
      </c>
    </row>
    <row r="105" spans="1:20" ht="31.5">
      <c r="A105" s="4" t="s">
        <v>24</v>
      </c>
      <c r="B105" s="21" t="s">
        <v>25</v>
      </c>
      <c r="C105" s="49">
        <v>1440</v>
      </c>
      <c r="D105" s="49"/>
      <c r="E105" s="45">
        <f>C105+D105</f>
        <v>1440</v>
      </c>
      <c r="F105" s="21" t="s">
        <v>431</v>
      </c>
      <c r="G105" s="21" t="s">
        <v>25</v>
      </c>
      <c r="H105" s="49">
        <v>1440</v>
      </c>
      <c r="I105" s="49"/>
      <c r="J105" s="45">
        <f>H105+I105</f>
        <v>1440</v>
      </c>
      <c r="K105" s="72"/>
      <c r="L105" s="45"/>
      <c r="M105" s="45"/>
      <c r="N105" s="72">
        <f>J105+M105</f>
        <v>1440</v>
      </c>
      <c r="O105" s="104"/>
      <c r="P105" s="104"/>
      <c r="Q105" s="104"/>
      <c r="R105" s="105"/>
      <c r="S105" s="72">
        <f>N105+R105</f>
        <v>1440</v>
      </c>
      <c r="T105" s="72">
        <v>990</v>
      </c>
    </row>
    <row r="106" spans="1:20" ht="47.25" customHeight="1">
      <c r="A106" s="18" t="s">
        <v>81</v>
      </c>
      <c r="B106" s="9"/>
      <c r="C106" s="43">
        <f>C107+C112+C115+C119+C122+C124</f>
        <v>11749.83</v>
      </c>
      <c r="D106" s="43">
        <f>D107+D112+D115+D119+D122+D124</f>
        <v>0</v>
      </c>
      <c r="E106" s="43">
        <f>E107+E112+E115+E119+E122+E124</f>
        <v>11749.83</v>
      </c>
      <c r="F106" s="9" t="s">
        <v>227</v>
      </c>
      <c r="G106" s="9"/>
      <c r="H106" s="43">
        <f aca="true" t="shared" si="53" ref="H106:O106">H107+H112+H115+H119+H122+H124</f>
        <v>11749.83</v>
      </c>
      <c r="I106" s="43">
        <f t="shared" si="53"/>
        <v>0</v>
      </c>
      <c r="J106" s="43">
        <f t="shared" si="53"/>
        <v>11749.83</v>
      </c>
      <c r="K106" s="70">
        <f t="shared" si="53"/>
        <v>0</v>
      </c>
      <c r="L106" s="43">
        <f t="shared" si="53"/>
        <v>0</v>
      </c>
      <c r="M106" s="43">
        <f t="shared" si="53"/>
        <v>0</v>
      </c>
      <c r="N106" s="70">
        <f t="shared" si="53"/>
        <v>11749.83</v>
      </c>
      <c r="O106" s="100">
        <f t="shared" si="53"/>
        <v>0</v>
      </c>
      <c r="P106" s="100"/>
      <c r="Q106" s="100">
        <f>Q107+Q112+Q115+Q119+Q122+Q124</f>
        <v>0</v>
      </c>
      <c r="R106" s="101">
        <f>R107+R112+R115+R119+R122+R124</f>
        <v>0</v>
      </c>
      <c r="S106" s="70">
        <f>S107+S112+S115+S119+S122+S124</f>
        <v>11749.83</v>
      </c>
      <c r="T106" s="70">
        <f>T107+T112+T115+T119+T122+T124</f>
        <v>8081.38</v>
      </c>
    </row>
    <row r="107" spans="1:20" ht="48.75" customHeight="1">
      <c r="A107" s="20" t="s">
        <v>82</v>
      </c>
      <c r="B107" s="15"/>
      <c r="C107" s="44">
        <f>C108+C110</f>
        <v>600</v>
      </c>
      <c r="D107" s="44">
        <f>D108+D110</f>
        <v>0</v>
      </c>
      <c r="E107" s="44">
        <f>E108+E110</f>
        <v>600</v>
      </c>
      <c r="F107" s="15" t="s">
        <v>432</v>
      </c>
      <c r="G107" s="15"/>
      <c r="H107" s="44">
        <f aca="true" t="shared" si="54" ref="H107:O107">H108+H110</f>
        <v>600</v>
      </c>
      <c r="I107" s="44">
        <f t="shared" si="54"/>
        <v>0</v>
      </c>
      <c r="J107" s="44">
        <f t="shared" si="54"/>
        <v>600</v>
      </c>
      <c r="K107" s="71">
        <f t="shared" si="54"/>
        <v>0</v>
      </c>
      <c r="L107" s="44">
        <f t="shared" si="54"/>
        <v>0</v>
      </c>
      <c r="M107" s="44">
        <f t="shared" si="54"/>
        <v>0</v>
      </c>
      <c r="N107" s="71">
        <f t="shared" si="54"/>
        <v>600</v>
      </c>
      <c r="O107" s="102">
        <f t="shared" si="54"/>
        <v>0</v>
      </c>
      <c r="P107" s="102"/>
      <c r="Q107" s="102">
        <f>Q108+Q110</f>
        <v>0</v>
      </c>
      <c r="R107" s="103">
        <f>R108+R110</f>
        <v>0</v>
      </c>
      <c r="S107" s="71">
        <f>S108+S110</f>
        <v>600</v>
      </c>
      <c r="T107" s="71">
        <f>T108+T110</f>
        <v>439.5</v>
      </c>
    </row>
    <row r="108" spans="1:20" ht="131.25" customHeight="1">
      <c r="A108" s="16" t="s">
        <v>96</v>
      </c>
      <c r="B108" s="22"/>
      <c r="C108" s="50">
        <f>C109</f>
        <v>150</v>
      </c>
      <c r="D108" s="50">
        <f>D109</f>
        <v>0</v>
      </c>
      <c r="E108" s="50">
        <f>E109</f>
        <v>150</v>
      </c>
      <c r="F108" s="22" t="s">
        <v>435</v>
      </c>
      <c r="G108" s="22"/>
      <c r="H108" s="50">
        <f aca="true" t="shared" si="55" ref="H108:O108">H109</f>
        <v>150</v>
      </c>
      <c r="I108" s="50">
        <f t="shared" si="55"/>
        <v>0</v>
      </c>
      <c r="J108" s="50">
        <f t="shared" si="55"/>
        <v>150</v>
      </c>
      <c r="K108" s="77">
        <f t="shared" si="55"/>
        <v>0</v>
      </c>
      <c r="L108" s="50">
        <f t="shared" si="55"/>
        <v>0</v>
      </c>
      <c r="M108" s="50">
        <f t="shared" si="55"/>
        <v>0</v>
      </c>
      <c r="N108" s="77">
        <f t="shared" si="55"/>
        <v>150</v>
      </c>
      <c r="O108" s="100">
        <f t="shared" si="55"/>
        <v>0</v>
      </c>
      <c r="P108" s="100"/>
      <c r="Q108" s="100">
        <f>Q109</f>
        <v>0</v>
      </c>
      <c r="R108" s="101">
        <f>R109</f>
        <v>0</v>
      </c>
      <c r="S108" s="77">
        <f>S109</f>
        <v>150</v>
      </c>
      <c r="T108" s="77">
        <f>T109</f>
        <v>0</v>
      </c>
    </row>
    <row r="109" spans="1:20" ht="30" customHeight="1">
      <c r="A109" s="4" t="s">
        <v>24</v>
      </c>
      <c r="B109" s="5" t="s">
        <v>25</v>
      </c>
      <c r="C109" s="45">
        <v>150</v>
      </c>
      <c r="D109" s="45"/>
      <c r="E109" s="45">
        <f>C109+D109</f>
        <v>150</v>
      </c>
      <c r="F109" s="5" t="s">
        <v>435</v>
      </c>
      <c r="G109" s="5" t="s">
        <v>25</v>
      </c>
      <c r="H109" s="45">
        <v>150</v>
      </c>
      <c r="I109" s="45"/>
      <c r="J109" s="45">
        <f>H109+I109</f>
        <v>150</v>
      </c>
      <c r="K109" s="72"/>
      <c r="L109" s="45"/>
      <c r="M109" s="45"/>
      <c r="N109" s="72">
        <f>J109+M109</f>
        <v>150</v>
      </c>
      <c r="O109" s="104"/>
      <c r="P109" s="104"/>
      <c r="Q109" s="104"/>
      <c r="R109" s="105"/>
      <c r="S109" s="72">
        <f>N109+R109+O109+Q109</f>
        <v>150</v>
      </c>
      <c r="T109" s="72">
        <v>0</v>
      </c>
    </row>
    <row r="110" spans="1:20" ht="145.5" customHeight="1">
      <c r="A110" s="13" t="s">
        <v>97</v>
      </c>
      <c r="B110" s="9"/>
      <c r="C110" s="43">
        <f>C111</f>
        <v>450</v>
      </c>
      <c r="D110" s="43">
        <f>D111</f>
        <v>0</v>
      </c>
      <c r="E110" s="43">
        <f>E111</f>
        <v>450</v>
      </c>
      <c r="F110" s="9" t="s">
        <v>433</v>
      </c>
      <c r="G110" s="9"/>
      <c r="H110" s="43">
        <f aca="true" t="shared" si="56" ref="H110:O110">H111</f>
        <v>450</v>
      </c>
      <c r="I110" s="43">
        <f t="shared" si="56"/>
        <v>0</v>
      </c>
      <c r="J110" s="43">
        <f t="shared" si="56"/>
        <v>450</v>
      </c>
      <c r="K110" s="70">
        <f t="shared" si="56"/>
        <v>0</v>
      </c>
      <c r="L110" s="43">
        <f t="shared" si="56"/>
        <v>0</v>
      </c>
      <c r="M110" s="43">
        <f t="shared" si="56"/>
        <v>0</v>
      </c>
      <c r="N110" s="70">
        <f t="shared" si="56"/>
        <v>450</v>
      </c>
      <c r="O110" s="100">
        <f t="shared" si="56"/>
        <v>0</v>
      </c>
      <c r="P110" s="100"/>
      <c r="Q110" s="100">
        <f>Q111</f>
        <v>0</v>
      </c>
      <c r="R110" s="101">
        <f>R111</f>
        <v>0</v>
      </c>
      <c r="S110" s="70">
        <f>S111</f>
        <v>450</v>
      </c>
      <c r="T110" s="70">
        <f>T111</f>
        <v>439.5</v>
      </c>
    </row>
    <row r="111" spans="1:20" ht="33" customHeight="1">
      <c r="A111" s="27" t="s">
        <v>24</v>
      </c>
      <c r="B111" s="5" t="s">
        <v>25</v>
      </c>
      <c r="C111" s="45">
        <v>450</v>
      </c>
      <c r="D111" s="45"/>
      <c r="E111" s="45">
        <v>450</v>
      </c>
      <c r="F111" s="5" t="s">
        <v>433</v>
      </c>
      <c r="G111" s="5" t="s">
        <v>25</v>
      </c>
      <c r="H111" s="45">
        <v>450</v>
      </c>
      <c r="I111" s="45"/>
      <c r="J111" s="45">
        <v>450</v>
      </c>
      <c r="K111" s="72"/>
      <c r="L111" s="45"/>
      <c r="M111" s="45"/>
      <c r="N111" s="72">
        <f>J111+M111</f>
        <v>450</v>
      </c>
      <c r="O111" s="104"/>
      <c r="P111" s="104"/>
      <c r="Q111" s="104"/>
      <c r="R111" s="105"/>
      <c r="S111" s="72">
        <f>N111+R111+O111+Q111</f>
        <v>450</v>
      </c>
      <c r="T111" s="72">
        <v>439.5</v>
      </c>
    </row>
    <row r="112" spans="1:20" ht="34.5" customHeight="1">
      <c r="A112" s="14" t="s">
        <v>84</v>
      </c>
      <c r="B112" s="15"/>
      <c r="C112" s="44">
        <f aca="true" t="shared" si="57" ref="C112:E113">C113</f>
        <v>100</v>
      </c>
      <c r="D112" s="44">
        <f t="shared" si="57"/>
        <v>0</v>
      </c>
      <c r="E112" s="44">
        <f t="shared" si="57"/>
        <v>100</v>
      </c>
      <c r="F112" s="15" t="s">
        <v>265</v>
      </c>
      <c r="G112" s="15"/>
      <c r="H112" s="44">
        <f aca="true" t="shared" si="58" ref="H112:O113">H113</f>
        <v>100</v>
      </c>
      <c r="I112" s="44">
        <f t="shared" si="58"/>
        <v>0</v>
      </c>
      <c r="J112" s="44">
        <f t="shared" si="58"/>
        <v>100</v>
      </c>
      <c r="K112" s="71">
        <f t="shared" si="58"/>
        <v>0</v>
      </c>
      <c r="L112" s="44">
        <f t="shared" si="58"/>
        <v>0</v>
      </c>
      <c r="M112" s="44">
        <f t="shared" si="58"/>
        <v>0</v>
      </c>
      <c r="N112" s="71">
        <f t="shared" si="58"/>
        <v>100</v>
      </c>
      <c r="O112" s="102">
        <f t="shared" si="58"/>
        <v>0</v>
      </c>
      <c r="P112" s="102"/>
      <c r="Q112" s="102">
        <f aca="true" t="shared" si="59" ref="Q112:T113">Q113</f>
        <v>0</v>
      </c>
      <c r="R112" s="103">
        <f t="shared" si="59"/>
        <v>0</v>
      </c>
      <c r="S112" s="71">
        <f t="shared" si="59"/>
        <v>100</v>
      </c>
      <c r="T112" s="71">
        <f t="shared" si="59"/>
        <v>0</v>
      </c>
    </row>
    <row r="113" spans="1:20" ht="20.25" customHeight="1">
      <c r="A113" s="4" t="s">
        <v>83</v>
      </c>
      <c r="B113" s="5"/>
      <c r="C113" s="45">
        <f t="shared" si="57"/>
        <v>100</v>
      </c>
      <c r="D113" s="45">
        <f t="shared" si="57"/>
        <v>0</v>
      </c>
      <c r="E113" s="45">
        <f t="shared" si="57"/>
        <v>100</v>
      </c>
      <c r="F113" s="5" t="s">
        <v>228</v>
      </c>
      <c r="G113" s="5"/>
      <c r="H113" s="45">
        <f t="shared" si="58"/>
        <v>100</v>
      </c>
      <c r="I113" s="45">
        <f t="shared" si="58"/>
        <v>0</v>
      </c>
      <c r="J113" s="45">
        <f t="shared" si="58"/>
        <v>100</v>
      </c>
      <c r="K113" s="72">
        <f t="shared" si="58"/>
        <v>0</v>
      </c>
      <c r="L113" s="45">
        <f t="shared" si="58"/>
        <v>0</v>
      </c>
      <c r="M113" s="45">
        <f t="shared" si="58"/>
        <v>0</v>
      </c>
      <c r="N113" s="72">
        <f t="shared" si="58"/>
        <v>100</v>
      </c>
      <c r="O113" s="104">
        <f t="shared" si="58"/>
        <v>0</v>
      </c>
      <c r="P113" s="104"/>
      <c r="Q113" s="104">
        <f t="shared" si="59"/>
        <v>0</v>
      </c>
      <c r="R113" s="105">
        <f t="shared" si="59"/>
        <v>0</v>
      </c>
      <c r="S113" s="72">
        <f t="shared" si="59"/>
        <v>100</v>
      </c>
      <c r="T113" s="72">
        <f t="shared" si="59"/>
        <v>0</v>
      </c>
    </row>
    <row r="114" spans="1:20" ht="34.5" customHeight="1">
      <c r="A114" s="4" t="s">
        <v>16</v>
      </c>
      <c r="B114" s="5" t="s">
        <v>17</v>
      </c>
      <c r="C114" s="45">
        <v>100</v>
      </c>
      <c r="D114" s="45"/>
      <c r="E114" s="45">
        <v>100</v>
      </c>
      <c r="F114" s="5" t="s">
        <v>228</v>
      </c>
      <c r="G114" s="5" t="s">
        <v>17</v>
      </c>
      <c r="H114" s="45">
        <v>100</v>
      </c>
      <c r="I114" s="45"/>
      <c r="J114" s="45">
        <v>100</v>
      </c>
      <c r="K114" s="72"/>
      <c r="L114" s="45"/>
      <c r="M114" s="45"/>
      <c r="N114" s="72">
        <f>J114+M114</f>
        <v>100</v>
      </c>
      <c r="O114" s="104"/>
      <c r="P114" s="104"/>
      <c r="Q114" s="104"/>
      <c r="R114" s="105"/>
      <c r="S114" s="72">
        <f>N114+R114+O114+Q114</f>
        <v>100</v>
      </c>
      <c r="T114" s="72">
        <v>0</v>
      </c>
    </row>
    <row r="115" spans="1:20" ht="47.25">
      <c r="A115" s="14" t="s">
        <v>85</v>
      </c>
      <c r="B115" s="8"/>
      <c r="C115" s="44">
        <f aca="true" t="shared" si="60" ref="C115:E116">C116</f>
        <v>100</v>
      </c>
      <c r="D115" s="44">
        <f t="shared" si="60"/>
        <v>0</v>
      </c>
      <c r="E115" s="44">
        <f t="shared" si="60"/>
        <v>100</v>
      </c>
      <c r="F115" s="15" t="s">
        <v>266</v>
      </c>
      <c r="G115" s="8"/>
      <c r="H115" s="44">
        <f aca="true" t="shared" si="61" ref="H115:O116">H116</f>
        <v>100</v>
      </c>
      <c r="I115" s="44">
        <f t="shared" si="61"/>
        <v>0</v>
      </c>
      <c r="J115" s="44">
        <f t="shared" si="61"/>
        <v>100</v>
      </c>
      <c r="K115" s="71">
        <f t="shared" si="61"/>
        <v>0</v>
      </c>
      <c r="L115" s="44">
        <f t="shared" si="61"/>
        <v>0</v>
      </c>
      <c r="M115" s="44">
        <f t="shared" si="61"/>
        <v>0</v>
      </c>
      <c r="N115" s="71">
        <f t="shared" si="61"/>
        <v>100</v>
      </c>
      <c r="O115" s="102">
        <f t="shared" si="61"/>
        <v>0</v>
      </c>
      <c r="P115" s="102"/>
      <c r="Q115" s="102">
        <f aca="true" t="shared" si="62" ref="Q115:T116">Q116</f>
        <v>0</v>
      </c>
      <c r="R115" s="103">
        <f t="shared" si="62"/>
        <v>0</v>
      </c>
      <c r="S115" s="71">
        <f t="shared" si="62"/>
        <v>100</v>
      </c>
      <c r="T115" s="71">
        <f t="shared" si="62"/>
        <v>0</v>
      </c>
    </row>
    <row r="116" spans="1:20" ht="47.25" customHeight="1">
      <c r="A116" s="4" t="s">
        <v>86</v>
      </c>
      <c r="B116" s="8"/>
      <c r="C116" s="45">
        <f t="shared" si="60"/>
        <v>100</v>
      </c>
      <c r="D116" s="45">
        <f t="shared" si="60"/>
        <v>0</v>
      </c>
      <c r="E116" s="45">
        <f t="shared" si="60"/>
        <v>100</v>
      </c>
      <c r="F116" s="5" t="s">
        <v>229</v>
      </c>
      <c r="G116" s="8"/>
      <c r="H116" s="45">
        <f t="shared" si="61"/>
        <v>100</v>
      </c>
      <c r="I116" s="45">
        <f t="shared" si="61"/>
        <v>0</v>
      </c>
      <c r="J116" s="45">
        <f t="shared" si="61"/>
        <v>100</v>
      </c>
      <c r="K116" s="72">
        <f t="shared" si="61"/>
        <v>0</v>
      </c>
      <c r="L116" s="45">
        <f t="shared" si="61"/>
        <v>0</v>
      </c>
      <c r="M116" s="45">
        <f t="shared" si="61"/>
        <v>0</v>
      </c>
      <c r="N116" s="72">
        <f t="shared" si="61"/>
        <v>100</v>
      </c>
      <c r="O116" s="104">
        <f t="shared" si="61"/>
        <v>0</v>
      </c>
      <c r="P116" s="104"/>
      <c r="Q116" s="104">
        <f t="shared" si="62"/>
        <v>0</v>
      </c>
      <c r="R116" s="105">
        <f t="shared" si="62"/>
        <v>0</v>
      </c>
      <c r="S116" s="72">
        <f t="shared" si="62"/>
        <v>100</v>
      </c>
      <c r="T116" s="72">
        <f t="shared" si="62"/>
        <v>0</v>
      </c>
    </row>
    <row r="117" spans="1:20" ht="31.5">
      <c r="A117" s="23" t="s">
        <v>16</v>
      </c>
      <c r="B117" s="21" t="s">
        <v>17</v>
      </c>
      <c r="C117" s="49">
        <v>100</v>
      </c>
      <c r="D117" s="49"/>
      <c r="E117" s="45">
        <f>C117+D117</f>
        <v>100</v>
      </c>
      <c r="F117" s="21" t="s">
        <v>229</v>
      </c>
      <c r="G117" s="21" t="s">
        <v>17</v>
      </c>
      <c r="H117" s="49">
        <v>100</v>
      </c>
      <c r="I117" s="49"/>
      <c r="J117" s="45">
        <f>H117+I117</f>
        <v>100</v>
      </c>
      <c r="K117" s="72"/>
      <c r="L117" s="45"/>
      <c r="M117" s="45"/>
      <c r="N117" s="72">
        <f>J117+M117</f>
        <v>100</v>
      </c>
      <c r="O117" s="104"/>
      <c r="P117" s="104"/>
      <c r="Q117" s="104"/>
      <c r="R117" s="105"/>
      <c r="S117" s="72">
        <f>N117+R117+O117+Q117</f>
        <v>100</v>
      </c>
      <c r="T117" s="72">
        <v>0</v>
      </c>
    </row>
    <row r="118" spans="1:20" ht="48" customHeight="1">
      <c r="A118" s="20" t="s">
        <v>387</v>
      </c>
      <c r="B118" s="19"/>
      <c r="C118" s="48"/>
      <c r="D118" s="48"/>
      <c r="E118" s="44"/>
      <c r="F118" s="19" t="s">
        <v>388</v>
      </c>
      <c r="G118" s="19"/>
      <c r="H118" s="48"/>
      <c r="I118" s="48"/>
      <c r="J118" s="44">
        <f aca="true" t="shared" si="63" ref="J118:O118">J119</f>
        <v>879</v>
      </c>
      <c r="K118" s="44">
        <f t="shared" si="63"/>
        <v>0</v>
      </c>
      <c r="L118" s="44">
        <f t="shared" si="63"/>
        <v>0</v>
      </c>
      <c r="M118" s="44">
        <f t="shared" si="63"/>
        <v>0</v>
      </c>
      <c r="N118" s="71">
        <f t="shared" si="63"/>
        <v>879</v>
      </c>
      <c r="O118" s="103">
        <f t="shared" si="63"/>
        <v>0</v>
      </c>
      <c r="P118" s="103"/>
      <c r="Q118" s="102">
        <f>Q119</f>
        <v>0</v>
      </c>
      <c r="R118" s="103">
        <f>R119</f>
        <v>0</v>
      </c>
      <c r="S118" s="71">
        <f>S119</f>
        <v>879</v>
      </c>
      <c r="T118" s="71">
        <f>T119</f>
        <v>557.78</v>
      </c>
    </row>
    <row r="119" spans="1:20" ht="40.5" customHeight="1">
      <c r="A119" s="27" t="s">
        <v>326</v>
      </c>
      <c r="B119" s="87"/>
      <c r="C119" s="52">
        <f>C120+C121</f>
        <v>879</v>
      </c>
      <c r="D119" s="52">
        <f>D120+D121</f>
        <v>0</v>
      </c>
      <c r="E119" s="52">
        <f>E120+E121</f>
        <v>879</v>
      </c>
      <c r="F119" s="28" t="s">
        <v>230</v>
      </c>
      <c r="G119" s="87"/>
      <c r="H119" s="52">
        <f aca="true" t="shared" si="64" ref="H119:O119">H120+H121</f>
        <v>879</v>
      </c>
      <c r="I119" s="52">
        <f t="shared" si="64"/>
        <v>0</v>
      </c>
      <c r="J119" s="52">
        <f t="shared" si="64"/>
        <v>879</v>
      </c>
      <c r="K119" s="84">
        <f t="shared" si="64"/>
        <v>0</v>
      </c>
      <c r="L119" s="52">
        <f t="shared" si="64"/>
        <v>0</v>
      </c>
      <c r="M119" s="52">
        <f t="shared" si="64"/>
        <v>0</v>
      </c>
      <c r="N119" s="84">
        <f t="shared" si="64"/>
        <v>879</v>
      </c>
      <c r="O119" s="108">
        <f t="shared" si="64"/>
        <v>0</v>
      </c>
      <c r="P119" s="108"/>
      <c r="Q119" s="108">
        <f>Q120+Q121</f>
        <v>0</v>
      </c>
      <c r="R119" s="109">
        <f>R120+R121</f>
        <v>0</v>
      </c>
      <c r="S119" s="84">
        <f>S120+S121</f>
        <v>879</v>
      </c>
      <c r="T119" s="84">
        <f>T120+T121</f>
        <v>557.78</v>
      </c>
    </row>
    <row r="120" spans="1:20" ht="82.5" customHeight="1">
      <c r="A120" s="4" t="s">
        <v>14</v>
      </c>
      <c r="B120" s="21" t="s">
        <v>15</v>
      </c>
      <c r="C120" s="49">
        <v>545</v>
      </c>
      <c r="D120" s="49"/>
      <c r="E120" s="45">
        <f>C120+D120</f>
        <v>545</v>
      </c>
      <c r="F120" s="21" t="s">
        <v>230</v>
      </c>
      <c r="G120" s="21" t="s">
        <v>15</v>
      </c>
      <c r="H120" s="49">
        <v>545</v>
      </c>
      <c r="I120" s="49"/>
      <c r="J120" s="45">
        <f>H120+I120</f>
        <v>545</v>
      </c>
      <c r="K120" s="72"/>
      <c r="L120" s="45"/>
      <c r="M120" s="45"/>
      <c r="N120" s="72">
        <f>J120+L120</f>
        <v>545</v>
      </c>
      <c r="O120" s="104"/>
      <c r="P120" s="104"/>
      <c r="Q120" s="104"/>
      <c r="R120" s="105">
        <v>-9.6</v>
      </c>
      <c r="S120" s="72">
        <f>N120+R120+O120+Q120</f>
        <v>535.4</v>
      </c>
      <c r="T120" s="72">
        <v>488.16</v>
      </c>
    </row>
    <row r="121" spans="1:20" ht="31.5">
      <c r="A121" s="4" t="s">
        <v>16</v>
      </c>
      <c r="B121" s="21" t="s">
        <v>17</v>
      </c>
      <c r="C121" s="49">
        <v>334</v>
      </c>
      <c r="D121" s="49"/>
      <c r="E121" s="45">
        <f>C121+D121</f>
        <v>334</v>
      </c>
      <c r="F121" s="21" t="s">
        <v>230</v>
      </c>
      <c r="G121" s="21" t="s">
        <v>17</v>
      </c>
      <c r="H121" s="49">
        <v>334</v>
      </c>
      <c r="I121" s="49"/>
      <c r="J121" s="45">
        <f>H121+I121</f>
        <v>334</v>
      </c>
      <c r="K121" s="72"/>
      <c r="L121" s="45"/>
      <c r="M121" s="45"/>
      <c r="N121" s="72">
        <f>J121+L121</f>
        <v>334</v>
      </c>
      <c r="O121" s="104"/>
      <c r="P121" s="104"/>
      <c r="Q121" s="104"/>
      <c r="R121" s="105">
        <v>9.6</v>
      </c>
      <c r="S121" s="72">
        <f>N121+R121+O121+Q121</f>
        <v>343.6</v>
      </c>
      <c r="T121" s="72">
        <v>69.62</v>
      </c>
    </row>
    <row r="122" spans="1:20" ht="66" customHeight="1">
      <c r="A122" s="59" t="s">
        <v>327</v>
      </c>
      <c r="B122" s="62"/>
      <c r="C122" s="63">
        <f>C123</f>
        <v>1943.83</v>
      </c>
      <c r="D122" s="63">
        <f>D123</f>
        <v>0</v>
      </c>
      <c r="E122" s="63">
        <f>E123</f>
        <v>1943.83</v>
      </c>
      <c r="F122" s="62" t="s">
        <v>231</v>
      </c>
      <c r="G122" s="62"/>
      <c r="H122" s="63">
        <f aca="true" t="shared" si="65" ref="H122:O122">H123</f>
        <v>1943.83</v>
      </c>
      <c r="I122" s="63">
        <f t="shared" si="65"/>
        <v>0</v>
      </c>
      <c r="J122" s="63">
        <f t="shared" si="65"/>
        <v>1943.83</v>
      </c>
      <c r="K122" s="79">
        <f t="shared" si="65"/>
        <v>0</v>
      </c>
      <c r="L122" s="63">
        <f t="shared" si="65"/>
        <v>0</v>
      </c>
      <c r="M122" s="63">
        <f t="shared" si="65"/>
        <v>0</v>
      </c>
      <c r="N122" s="79">
        <f t="shared" si="65"/>
        <v>1943.83</v>
      </c>
      <c r="O122" s="106">
        <f t="shared" si="65"/>
        <v>0</v>
      </c>
      <c r="P122" s="106"/>
      <c r="Q122" s="106">
        <f>Q123</f>
        <v>0</v>
      </c>
      <c r="R122" s="107">
        <f>R123</f>
        <v>0</v>
      </c>
      <c r="S122" s="79">
        <f>S123</f>
        <v>1943.83</v>
      </c>
      <c r="T122" s="79">
        <f>T123</f>
        <v>1249.8</v>
      </c>
    </row>
    <row r="123" spans="1:20" ht="96" customHeight="1">
      <c r="A123" s="23" t="s">
        <v>14</v>
      </c>
      <c r="B123" s="21" t="s">
        <v>15</v>
      </c>
      <c r="C123" s="49">
        <v>1943.83</v>
      </c>
      <c r="D123" s="49"/>
      <c r="E123" s="49">
        <v>1943.83</v>
      </c>
      <c r="F123" s="21" t="s">
        <v>231</v>
      </c>
      <c r="G123" s="21" t="s">
        <v>15</v>
      </c>
      <c r="H123" s="49">
        <v>1943.83</v>
      </c>
      <c r="I123" s="49"/>
      <c r="J123" s="49">
        <v>1943.83</v>
      </c>
      <c r="K123" s="78"/>
      <c r="L123" s="49"/>
      <c r="M123" s="49"/>
      <c r="N123" s="78">
        <f>J123+L123</f>
        <v>1943.83</v>
      </c>
      <c r="O123" s="104"/>
      <c r="P123" s="104"/>
      <c r="Q123" s="104"/>
      <c r="R123" s="105"/>
      <c r="S123" s="72">
        <f>N123+R123+O123+Q123</f>
        <v>1943.83</v>
      </c>
      <c r="T123" s="72">
        <v>1249.8</v>
      </c>
    </row>
    <row r="124" spans="1:20" ht="110.25">
      <c r="A124" s="59" t="s">
        <v>328</v>
      </c>
      <c r="B124" s="62"/>
      <c r="C124" s="63">
        <f>C125</f>
        <v>8127</v>
      </c>
      <c r="D124" s="63">
        <f>D125</f>
        <v>0</v>
      </c>
      <c r="E124" s="63">
        <f>E125</f>
        <v>8127</v>
      </c>
      <c r="F124" s="62" t="s">
        <v>232</v>
      </c>
      <c r="G124" s="62"/>
      <c r="H124" s="63">
        <f aca="true" t="shared" si="66" ref="H124:O124">H125</f>
        <v>8127</v>
      </c>
      <c r="I124" s="63">
        <f t="shared" si="66"/>
        <v>0</v>
      </c>
      <c r="J124" s="63">
        <f t="shared" si="66"/>
        <v>8127</v>
      </c>
      <c r="K124" s="79">
        <f t="shared" si="66"/>
        <v>0</v>
      </c>
      <c r="L124" s="63">
        <f t="shared" si="66"/>
        <v>0</v>
      </c>
      <c r="M124" s="63">
        <f t="shared" si="66"/>
        <v>0</v>
      </c>
      <c r="N124" s="79">
        <f t="shared" si="66"/>
        <v>8127</v>
      </c>
      <c r="O124" s="106">
        <f t="shared" si="66"/>
        <v>0</v>
      </c>
      <c r="P124" s="106"/>
      <c r="Q124" s="106">
        <f>Q125</f>
        <v>0</v>
      </c>
      <c r="R124" s="107">
        <f>R125</f>
        <v>0</v>
      </c>
      <c r="S124" s="79">
        <f>S125</f>
        <v>8127</v>
      </c>
      <c r="T124" s="79">
        <f>T125</f>
        <v>5834.3</v>
      </c>
    </row>
    <row r="125" spans="1:20" ht="31.5">
      <c r="A125" s="23" t="s">
        <v>24</v>
      </c>
      <c r="B125" s="21" t="s">
        <v>25</v>
      </c>
      <c r="C125" s="49">
        <v>8127</v>
      </c>
      <c r="D125" s="49"/>
      <c r="E125" s="45">
        <f>C125+D125</f>
        <v>8127</v>
      </c>
      <c r="F125" s="21" t="s">
        <v>232</v>
      </c>
      <c r="G125" s="21" t="s">
        <v>25</v>
      </c>
      <c r="H125" s="49">
        <v>8127</v>
      </c>
      <c r="I125" s="49"/>
      <c r="J125" s="45">
        <f>H125+I125</f>
        <v>8127</v>
      </c>
      <c r="K125" s="72"/>
      <c r="L125" s="45"/>
      <c r="M125" s="45"/>
      <c r="N125" s="72">
        <f>J125+L125</f>
        <v>8127</v>
      </c>
      <c r="O125" s="104"/>
      <c r="P125" s="104"/>
      <c r="Q125" s="104"/>
      <c r="R125" s="105"/>
      <c r="S125" s="72">
        <f>N125+R125+O125+Q125</f>
        <v>8127</v>
      </c>
      <c r="T125" s="72">
        <v>5834.3</v>
      </c>
    </row>
    <row r="126" spans="1:20" ht="63">
      <c r="A126" s="16" t="s">
        <v>87</v>
      </c>
      <c r="B126" s="17"/>
      <c r="C126" s="47">
        <f>C127+C131</f>
        <v>3673.874</v>
      </c>
      <c r="D126" s="47">
        <f>D127+D131</f>
        <v>114.206</v>
      </c>
      <c r="E126" s="47">
        <f>E127+E131</f>
        <v>3788.08</v>
      </c>
      <c r="F126" s="17" t="s">
        <v>233</v>
      </c>
      <c r="G126" s="17"/>
      <c r="H126" s="47">
        <f aca="true" t="shared" si="67" ref="H126:O126">H127+H131</f>
        <v>3673.874</v>
      </c>
      <c r="I126" s="47">
        <f t="shared" si="67"/>
        <v>114.206</v>
      </c>
      <c r="J126" s="47">
        <f t="shared" si="67"/>
        <v>3788.08</v>
      </c>
      <c r="K126" s="73">
        <f t="shared" si="67"/>
        <v>0</v>
      </c>
      <c r="L126" s="47">
        <f t="shared" si="67"/>
        <v>0</v>
      </c>
      <c r="M126" s="47">
        <f t="shared" si="67"/>
        <v>0</v>
      </c>
      <c r="N126" s="73">
        <f t="shared" si="67"/>
        <v>3788.08</v>
      </c>
      <c r="O126" s="98">
        <f t="shared" si="67"/>
        <v>0</v>
      </c>
      <c r="P126" s="98"/>
      <c r="Q126" s="98">
        <f>Q127+Q131</f>
        <v>0</v>
      </c>
      <c r="R126" s="99">
        <f>R127+R131</f>
        <v>0</v>
      </c>
      <c r="S126" s="73">
        <f>S127+S131</f>
        <v>3788.08</v>
      </c>
      <c r="T126" s="73">
        <f>T127+T131</f>
        <v>2652.2999999999997</v>
      </c>
    </row>
    <row r="127" spans="1:20" ht="35.25" customHeight="1">
      <c r="A127" s="59" t="s">
        <v>329</v>
      </c>
      <c r="B127" s="62"/>
      <c r="C127" s="63">
        <f>C128</f>
        <v>3412.594</v>
      </c>
      <c r="D127" s="63">
        <f>D128</f>
        <v>114.206</v>
      </c>
      <c r="E127" s="63">
        <f>E128</f>
        <v>3526.8</v>
      </c>
      <c r="F127" s="62" t="s">
        <v>234</v>
      </c>
      <c r="G127" s="62"/>
      <c r="H127" s="63">
        <f aca="true" t="shared" si="68" ref="H127:O127">H128</f>
        <v>3412.594</v>
      </c>
      <c r="I127" s="63">
        <f t="shared" si="68"/>
        <v>114.206</v>
      </c>
      <c r="J127" s="63">
        <f t="shared" si="68"/>
        <v>3526.8</v>
      </c>
      <c r="K127" s="79">
        <f t="shared" si="68"/>
        <v>0</v>
      </c>
      <c r="L127" s="63">
        <f t="shared" si="68"/>
        <v>0</v>
      </c>
      <c r="M127" s="63">
        <f t="shared" si="68"/>
        <v>0</v>
      </c>
      <c r="N127" s="79">
        <f t="shared" si="68"/>
        <v>3526.8</v>
      </c>
      <c r="O127" s="106">
        <f t="shared" si="68"/>
        <v>0</v>
      </c>
      <c r="P127" s="106"/>
      <c r="Q127" s="106">
        <f>Q128+Q129</f>
        <v>0</v>
      </c>
      <c r="R127" s="107">
        <f>R128+R129</f>
        <v>0</v>
      </c>
      <c r="S127" s="106">
        <f>S128+S129</f>
        <v>3526.8</v>
      </c>
      <c r="T127" s="106">
        <f>T128+T129</f>
        <v>2645.1</v>
      </c>
    </row>
    <row r="128" spans="1:20" ht="47.25">
      <c r="A128" s="23" t="s">
        <v>69</v>
      </c>
      <c r="B128" s="21" t="s">
        <v>13</v>
      </c>
      <c r="C128" s="49">
        <v>3412.594</v>
      </c>
      <c r="D128" s="49">
        <v>114.206</v>
      </c>
      <c r="E128" s="45">
        <f>C128+D128</f>
        <v>3526.8</v>
      </c>
      <c r="F128" s="21" t="s">
        <v>234</v>
      </c>
      <c r="G128" s="21" t="s">
        <v>13</v>
      </c>
      <c r="H128" s="49">
        <v>3412.594</v>
      </c>
      <c r="I128" s="49">
        <v>114.206</v>
      </c>
      <c r="J128" s="45">
        <f>H128+I128</f>
        <v>3526.8</v>
      </c>
      <c r="K128" s="72"/>
      <c r="L128" s="45"/>
      <c r="M128" s="45"/>
      <c r="N128" s="72">
        <f>J128+L128</f>
        <v>3526.8</v>
      </c>
      <c r="O128" s="104"/>
      <c r="P128" s="104"/>
      <c r="Q128" s="104">
        <v>-250</v>
      </c>
      <c r="R128" s="105"/>
      <c r="S128" s="72">
        <f>N128+R128+O128+Q128</f>
        <v>3276.8</v>
      </c>
      <c r="T128" s="72">
        <v>2645.1</v>
      </c>
    </row>
    <row r="129" spans="1:20" ht="63">
      <c r="A129" s="20" t="s">
        <v>409</v>
      </c>
      <c r="B129" s="19"/>
      <c r="C129" s="48"/>
      <c r="D129" s="48"/>
      <c r="E129" s="44"/>
      <c r="F129" s="19" t="s">
        <v>410</v>
      </c>
      <c r="G129" s="19"/>
      <c r="H129" s="48"/>
      <c r="I129" s="48"/>
      <c r="J129" s="44"/>
      <c r="K129" s="71"/>
      <c r="L129" s="44"/>
      <c r="M129" s="44"/>
      <c r="N129" s="71"/>
      <c r="O129" s="102"/>
      <c r="P129" s="102"/>
      <c r="Q129" s="102">
        <v>250</v>
      </c>
      <c r="R129" s="103"/>
      <c r="S129" s="102">
        <f>N129+R129+O129+Q129</f>
        <v>250</v>
      </c>
      <c r="T129" s="102">
        <f>T130</f>
        <v>0</v>
      </c>
    </row>
    <row r="130" spans="1:20" ht="47.25">
      <c r="A130" s="23" t="s">
        <v>69</v>
      </c>
      <c r="B130" s="21"/>
      <c r="C130" s="49"/>
      <c r="D130" s="49"/>
      <c r="E130" s="45"/>
      <c r="F130" s="21" t="s">
        <v>410</v>
      </c>
      <c r="G130" s="21" t="s">
        <v>13</v>
      </c>
      <c r="H130" s="49"/>
      <c r="I130" s="49"/>
      <c r="J130" s="45"/>
      <c r="K130" s="72"/>
      <c r="L130" s="45"/>
      <c r="M130" s="45"/>
      <c r="N130" s="72"/>
      <c r="O130" s="104"/>
      <c r="P130" s="104"/>
      <c r="Q130" s="72">
        <v>250</v>
      </c>
      <c r="R130" s="105"/>
      <c r="S130" s="72">
        <v>250</v>
      </c>
      <c r="T130" s="72">
        <v>0</v>
      </c>
    </row>
    <row r="131" spans="1:20" ht="50.25" customHeight="1">
      <c r="A131" s="59" t="s">
        <v>330</v>
      </c>
      <c r="B131" s="62"/>
      <c r="C131" s="63">
        <f>C132</f>
        <v>261.28</v>
      </c>
      <c r="D131" s="63">
        <f>D132</f>
        <v>0</v>
      </c>
      <c r="E131" s="63">
        <f>E132</f>
        <v>261.28</v>
      </c>
      <c r="F131" s="62" t="s">
        <v>235</v>
      </c>
      <c r="G131" s="62"/>
      <c r="H131" s="63">
        <f aca="true" t="shared" si="69" ref="H131:O131">H132</f>
        <v>261.28</v>
      </c>
      <c r="I131" s="63">
        <f t="shared" si="69"/>
        <v>0</v>
      </c>
      <c r="J131" s="63">
        <f t="shared" si="69"/>
        <v>261.28</v>
      </c>
      <c r="K131" s="79">
        <f t="shared" si="69"/>
        <v>0</v>
      </c>
      <c r="L131" s="63">
        <f t="shared" si="69"/>
        <v>0</v>
      </c>
      <c r="M131" s="63">
        <f t="shared" si="69"/>
        <v>0</v>
      </c>
      <c r="N131" s="79">
        <f t="shared" si="69"/>
        <v>261.28</v>
      </c>
      <c r="O131" s="106">
        <f t="shared" si="69"/>
        <v>0</v>
      </c>
      <c r="P131" s="106"/>
      <c r="Q131" s="106">
        <f>Q132</f>
        <v>0</v>
      </c>
      <c r="R131" s="107">
        <f>R132</f>
        <v>0</v>
      </c>
      <c r="S131" s="79">
        <f>S132</f>
        <v>261.28</v>
      </c>
      <c r="T131" s="79">
        <f>T132</f>
        <v>7.2</v>
      </c>
    </row>
    <row r="132" spans="1:20" ht="93.75" customHeight="1">
      <c r="A132" s="23" t="s">
        <v>14</v>
      </c>
      <c r="B132" s="21" t="s">
        <v>15</v>
      </c>
      <c r="C132" s="49">
        <v>261.28</v>
      </c>
      <c r="D132" s="49"/>
      <c r="E132" s="45">
        <f>C132+D132</f>
        <v>261.28</v>
      </c>
      <c r="F132" s="21" t="s">
        <v>235</v>
      </c>
      <c r="G132" s="21" t="s">
        <v>15</v>
      </c>
      <c r="H132" s="49">
        <v>261.28</v>
      </c>
      <c r="I132" s="49"/>
      <c r="J132" s="45">
        <f>H132+I132</f>
        <v>261.28</v>
      </c>
      <c r="K132" s="72"/>
      <c r="L132" s="45"/>
      <c r="M132" s="45"/>
      <c r="N132" s="72">
        <f>J132+L132</f>
        <v>261.28</v>
      </c>
      <c r="O132" s="104"/>
      <c r="P132" s="104"/>
      <c r="Q132" s="104"/>
      <c r="R132" s="105"/>
      <c r="S132" s="72">
        <f>N132+R132+O132+Q132</f>
        <v>261.28</v>
      </c>
      <c r="T132" s="72">
        <v>7.2</v>
      </c>
    </row>
    <row r="133" spans="1:20" ht="31.5">
      <c r="A133" s="18" t="s">
        <v>28</v>
      </c>
      <c r="B133" s="22"/>
      <c r="C133" s="50">
        <f>C134+C138+C141</f>
        <v>7627.43</v>
      </c>
      <c r="D133" s="50">
        <f>D134+D138+D141</f>
        <v>0</v>
      </c>
      <c r="E133" s="50">
        <f>E134+E138+E141</f>
        <v>7627.43</v>
      </c>
      <c r="F133" s="22" t="s">
        <v>236</v>
      </c>
      <c r="G133" s="22"/>
      <c r="H133" s="50">
        <f aca="true" t="shared" si="70" ref="H133:O133">H134+H138+H141</f>
        <v>7627.43</v>
      </c>
      <c r="I133" s="50">
        <f t="shared" si="70"/>
        <v>0</v>
      </c>
      <c r="J133" s="50">
        <f t="shared" si="70"/>
        <v>7627.43</v>
      </c>
      <c r="K133" s="77">
        <f t="shared" si="70"/>
        <v>0</v>
      </c>
      <c r="L133" s="50">
        <f t="shared" si="70"/>
        <v>0</v>
      </c>
      <c r="M133" s="50">
        <f t="shared" si="70"/>
        <v>0</v>
      </c>
      <c r="N133" s="77">
        <f t="shared" si="70"/>
        <v>7627.43</v>
      </c>
      <c r="O133" s="100">
        <f t="shared" si="70"/>
        <v>0</v>
      </c>
      <c r="P133" s="100"/>
      <c r="Q133" s="100">
        <f>Q134+Q138+Q141</f>
        <v>0</v>
      </c>
      <c r="R133" s="101">
        <f>R134+R138+R141</f>
        <v>2.5579538487363607E-13</v>
      </c>
      <c r="S133" s="77">
        <f>S134+S138+S141</f>
        <v>7627.43</v>
      </c>
      <c r="T133" s="77">
        <f>T134+T138+T141</f>
        <v>6516.4400000000005</v>
      </c>
    </row>
    <row r="134" spans="1:20" ht="67.5" customHeight="1">
      <c r="A134" s="20" t="s">
        <v>88</v>
      </c>
      <c r="B134" s="19"/>
      <c r="C134" s="48">
        <f aca="true" t="shared" si="71" ref="C134:E135">C135</f>
        <v>3000</v>
      </c>
      <c r="D134" s="48">
        <f t="shared" si="71"/>
        <v>0</v>
      </c>
      <c r="E134" s="48">
        <f t="shared" si="71"/>
        <v>3000</v>
      </c>
      <c r="F134" s="19" t="s">
        <v>240</v>
      </c>
      <c r="G134" s="19"/>
      <c r="H134" s="48">
        <f aca="true" t="shared" si="72" ref="H134:O135">H135</f>
        <v>3000</v>
      </c>
      <c r="I134" s="48">
        <f t="shared" si="72"/>
        <v>0</v>
      </c>
      <c r="J134" s="48">
        <f t="shared" si="72"/>
        <v>3000</v>
      </c>
      <c r="K134" s="75">
        <f t="shared" si="72"/>
        <v>0</v>
      </c>
      <c r="L134" s="48">
        <f t="shared" si="72"/>
        <v>0</v>
      </c>
      <c r="M134" s="48">
        <f t="shared" si="72"/>
        <v>0</v>
      </c>
      <c r="N134" s="75">
        <f t="shared" si="72"/>
        <v>3000</v>
      </c>
      <c r="O134" s="102">
        <f t="shared" si="72"/>
        <v>0</v>
      </c>
      <c r="P134" s="102"/>
      <c r="Q134" s="102">
        <f>Q135</f>
        <v>0</v>
      </c>
      <c r="R134" s="103">
        <f>R135</f>
        <v>-141.52999999999975</v>
      </c>
      <c r="S134" s="75">
        <f>S135</f>
        <v>2858.4700000000003</v>
      </c>
      <c r="T134" s="75">
        <f>T135</f>
        <v>2837.24</v>
      </c>
    </row>
    <row r="135" spans="1:20" ht="15.75">
      <c r="A135" s="64" t="s">
        <v>331</v>
      </c>
      <c r="B135" s="60"/>
      <c r="C135" s="61">
        <f t="shared" si="71"/>
        <v>3000</v>
      </c>
      <c r="D135" s="61">
        <f t="shared" si="71"/>
        <v>0</v>
      </c>
      <c r="E135" s="61">
        <f t="shared" si="71"/>
        <v>3000</v>
      </c>
      <c r="F135" s="60" t="s">
        <v>237</v>
      </c>
      <c r="G135" s="60"/>
      <c r="H135" s="61">
        <f t="shared" si="72"/>
        <v>3000</v>
      </c>
      <c r="I135" s="61">
        <f t="shared" si="72"/>
        <v>0</v>
      </c>
      <c r="J135" s="61">
        <f t="shared" si="72"/>
        <v>3000</v>
      </c>
      <c r="K135" s="76">
        <f t="shared" si="72"/>
        <v>0</v>
      </c>
      <c r="L135" s="61">
        <f t="shared" si="72"/>
        <v>0</v>
      </c>
      <c r="M135" s="61">
        <f t="shared" si="72"/>
        <v>0</v>
      </c>
      <c r="N135" s="76">
        <f t="shared" si="72"/>
        <v>3000</v>
      </c>
      <c r="O135" s="108">
        <f t="shared" si="72"/>
        <v>0</v>
      </c>
      <c r="P135" s="108"/>
      <c r="Q135" s="108">
        <f>Q136</f>
        <v>0</v>
      </c>
      <c r="R135" s="109">
        <f>R136+R137</f>
        <v>-141.52999999999975</v>
      </c>
      <c r="S135" s="108">
        <f>S136+S137</f>
        <v>2858.4700000000003</v>
      </c>
      <c r="T135" s="108">
        <f>T136+T137</f>
        <v>2837.24</v>
      </c>
    </row>
    <row r="136" spans="1:20" ht="31.5">
      <c r="A136" s="23" t="s">
        <v>24</v>
      </c>
      <c r="B136" s="21" t="s">
        <v>17</v>
      </c>
      <c r="C136" s="49">
        <v>3000</v>
      </c>
      <c r="D136" s="49"/>
      <c r="E136" s="45">
        <f>C136+D136</f>
        <v>3000</v>
      </c>
      <c r="F136" s="21" t="s">
        <v>237</v>
      </c>
      <c r="G136" s="21" t="s">
        <v>25</v>
      </c>
      <c r="H136" s="49">
        <v>3000</v>
      </c>
      <c r="I136" s="49"/>
      <c r="J136" s="45">
        <f>H136+I136</f>
        <v>3000</v>
      </c>
      <c r="K136" s="72"/>
      <c r="L136" s="45"/>
      <c r="M136" s="45"/>
      <c r="N136" s="72">
        <f>J136+M136</f>
        <v>3000</v>
      </c>
      <c r="O136" s="104"/>
      <c r="P136" s="104"/>
      <c r="Q136" s="104"/>
      <c r="R136" s="45">
        <v>-2422.54</v>
      </c>
      <c r="S136" s="72">
        <f>N136+R136+O136+Q136</f>
        <v>577.46</v>
      </c>
      <c r="T136" s="72">
        <v>557.05</v>
      </c>
    </row>
    <row r="137" spans="1:20" ht="47.25">
      <c r="A137" s="23" t="s">
        <v>69</v>
      </c>
      <c r="B137" s="21"/>
      <c r="C137" s="49"/>
      <c r="D137" s="49"/>
      <c r="E137" s="45"/>
      <c r="F137" s="21" t="s">
        <v>237</v>
      </c>
      <c r="G137" s="21" t="s">
        <v>13</v>
      </c>
      <c r="H137" s="49"/>
      <c r="I137" s="49"/>
      <c r="J137" s="45"/>
      <c r="K137" s="72"/>
      <c r="L137" s="45"/>
      <c r="M137" s="45"/>
      <c r="N137" s="72"/>
      <c r="O137" s="104"/>
      <c r="P137" s="104"/>
      <c r="Q137" s="104"/>
      <c r="R137" s="45">
        <v>2281.01</v>
      </c>
      <c r="S137" s="72">
        <v>2281.01</v>
      </c>
      <c r="T137" s="72">
        <v>2280.19</v>
      </c>
    </row>
    <row r="138" spans="1:20" ht="47.25">
      <c r="A138" s="59" t="s">
        <v>332</v>
      </c>
      <c r="B138" s="62"/>
      <c r="C138" s="63">
        <f>C139</f>
        <v>2856.28</v>
      </c>
      <c r="D138" s="63">
        <f>D139</f>
        <v>0</v>
      </c>
      <c r="E138" s="63">
        <f>E139</f>
        <v>2856.28</v>
      </c>
      <c r="F138" s="62" t="s">
        <v>411</v>
      </c>
      <c r="G138" s="62"/>
      <c r="H138" s="63">
        <f aca="true" t="shared" si="73" ref="H138:O138">H139</f>
        <v>2856.28</v>
      </c>
      <c r="I138" s="63">
        <f t="shared" si="73"/>
        <v>0</v>
      </c>
      <c r="J138" s="63">
        <f t="shared" si="73"/>
        <v>2856.28</v>
      </c>
      <c r="K138" s="79">
        <f t="shared" si="73"/>
        <v>0</v>
      </c>
      <c r="L138" s="63">
        <f t="shared" si="73"/>
        <v>0</v>
      </c>
      <c r="M138" s="63">
        <f t="shared" si="73"/>
        <v>0</v>
      </c>
      <c r="N138" s="79">
        <f t="shared" si="73"/>
        <v>2856.28</v>
      </c>
      <c r="O138" s="106">
        <f t="shared" si="73"/>
        <v>0</v>
      </c>
      <c r="P138" s="106"/>
      <c r="Q138" s="106">
        <f>Q139+Q140</f>
        <v>0</v>
      </c>
      <c r="R138" s="106">
        <f>R139+R140</f>
        <v>0</v>
      </c>
      <c r="S138" s="106">
        <f>S139+S140</f>
        <v>2856.28</v>
      </c>
      <c r="T138" s="106">
        <f>T139+T140</f>
        <v>1766.52</v>
      </c>
    </row>
    <row r="139" spans="1:20" ht="31.5">
      <c r="A139" s="23" t="s">
        <v>24</v>
      </c>
      <c r="B139" s="21" t="s">
        <v>25</v>
      </c>
      <c r="C139" s="49">
        <v>2856.28</v>
      </c>
      <c r="D139" s="49"/>
      <c r="E139" s="45">
        <f>C139+D139</f>
        <v>2856.28</v>
      </c>
      <c r="F139" s="21" t="s">
        <v>411</v>
      </c>
      <c r="G139" s="21" t="s">
        <v>25</v>
      </c>
      <c r="H139" s="49">
        <v>2856.28</v>
      </c>
      <c r="I139" s="49"/>
      <c r="J139" s="45">
        <f>H139+I139</f>
        <v>2856.28</v>
      </c>
      <c r="K139" s="72"/>
      <c r="L139" s="45"/>
      <c r="M139" s="45"/>
      <c r="N139" s="72">
        <f>J139+L139</f>
        <v>2856.28</v>
      </c>
      <c r="O139" s="104"/>
      <c r="P139" s="104"/>
      <c r="Q139" s="72">
        <v>-1766.52</v>
      </c>
      <c r="R139" s="105"/>
      <c r="S139" s="72">
        <f>N139+R139+O139+Q139</f>
        <v>1089.7600000000002</v>
      </c>
      <c r="T139" s="72">
        <v>0</v>
      </c>
    </row>
    <row r="140" spans="1:20" ht="47.25">
      <c r="A140" s="23" t="s">
        <v>69</v>
      </c>
      <c r="B140" s="21"/>
      <c r="C140" s="49"/>
      <c r="D140" s="49"/>
      <c r="E140" s="45"/>
      <c r="F140" s="21" t="s">
        <v>411</v>
      </c>
      <c r="G140" s="21" t="s">
        <v>13</v>
      </c>
      <c r="H140" s="49"/>
      <c r="I140" s="49"/>
      <c r="J140" s="45"/>
      <c r="K140" s="72"/>
      <c r="L140" s="45"/>
      <c r="M140" s="45"/>
      <c r="N140" s="72"/>
      <c r="O140" s="104"/>
      <c r="P140" s="104"/>
      <c r="Q140" s="72">
        <v>1766.52</v>
      </c>
      <c r="R140" s="105"/>
      <c r="S140" s="72">
        <v>1766.52</v>
      </c>
      <c r="T140" s="72">
        <v>1766.52</v>
      </c>
    </row>
    <row r="141" spans="1:20" ht="63">
      <c r="A141" s="59" t="s">
        <v>333</v>
      </c>
      <c r="B141" s="62"/>
      <c r="C141" s="63">
        <f>C142</f>
        <v>1771.15</v>
      </c>
      <c r="D141" s="63">
        <f>D142</f>
        <v>0</v>
      </c>
      <c r="E141" s="63">
        <f>E142</f>
        <v>1771.15</v>
      </c>
      <c r="F141" s="62" t="s">
        <v>389</v>
      </c>
      <c r="G141" s="62"/>
      <c r="H141" s="63">
        <f aca="true" t="shared" si="74" ref="H141:O141">H142</f>
        <v>1771.15</v>
      </c>
      <c r="I141" s="63">
        <f t="shared" si="74"/>
        <v>0</v>
      </c>
      <c r="J141" s="63">
        <f t="shared" si="74"/>
        <v>1771.15</v>
      </c>
      <c r="K141" s="79">
        <f t="shared" si="74"/>
        <v>0</v>
      </c>
      <c r="L141" s="63">
        <f t="shared" si="74"/>
        <v>0</v>
      </c>
      <c r="M141" s="63">
        <f t="shared" si="74"/>
        <v>0</v>
      </c>
      <c r="N141" s="79">
        <f t="shared" si="74"/>
        <v>1771.15</v>
      </c>
      <c r="O141" s="106">
        <f t="shared" si="74"/>
        <v>0</v>
      </c>
      <c r="P141" s="106"/>
      <c r="Q141" s="106">
        <f>Q142</f>
        <v>0</v>
      </c>
      <c r="R141" s="107">
        <f>R142</f>
        <v>141.53</v>
      </c>
      <c r="S141" s="79">
        <f>S142</f>
        <v>1912.68</v>
      </c>
      <c r="T141" s="79">
        <f>T142</f>
        <v>1912.68</v>
      </c>
    </row>
    <row r="142" spans="1:20" ht="47.25">
      <c r="A142" s="23" t="s">
        <v>69</v>
      </c>
      <c r="B142" s="21" t="s">
        <v>25</v>
      </c>
      <c r="C142" s="49">
        <v>1771.15</v>
      </c>
      <c r="D142" s="49"/>
      <c r="E142" s="45">
        <f>C142+D142</f>
        <v>1771.15</v>
      </c>
      <c r="F142" s="21" t="s">
        <v>389</v>
      </c>
      <c r="G142" s="21" t="s">
        <v>13</v>
      </c>
      <c r="H142" s="49">
        <v>1771.15</v>
      </c>
      <c r="I142" s="49"/>
      <c r="J142" s="45">
        <f>H142+I142</f>
        <v>1771.15</v>
      </c>
      <c r="K142" s="72"/>
      <c r="L142" s="45"/>
      <c r="M142" s="45"/>
      <c r="N142" s="72">
        <f>J142+L142</f>
        <v>1771.15</v>
      </c>
      <c r="O142" s="104"/>
      <c r="P142" s="104"/>
      <c r="Q142" s="104"/>
      <c r="R142" s="105">
        <v>141.53</v>
      </c>
      <c r="S142" s="72">
        <f>N142+R142+O142+Q142</f>
        <v>1912.68</v>
      </c>
      <c r="T142" s="72">
        <v>1912.68</v>
      </c>
    </row>
    <row r="143" spans="1:20" ht="15.75">
      <c r="A143" s="18" t="s">
        <v>2</v>
      </c>
      <c r="B143" s="22"/>
      <c r="C143" s="50">
        <f aca="true" t="shared" si="75" ref="C143:E145">C144</f>
        <v>100</v>
      </c>
      <c r="D143" s="50">
        <f t="shared" si="75"/>
        <v>0</v>
      </c>
      <c r="E143" s="50">
        <f t="shared" si="75"/>
        <v>100</v>
      </c>
      <c r="F143" s="22" t="s">
        <v>238</v>
      </c>
      <c r="G143" s="22"/>
      <c r="H143" s="50">
        <f aca="true" t="shared" si="76" ref="H143:O145">H144</f>
        <v>100</v>
      </c>
      <c r="I143" s="50">
        <f t="shared" si="76"/>
        <v>0</v>
      </c>
      <c r="J143" s="50">
        <f t="shared" si="76"/>
        <v>100</v>
      </c>
      <c r="K143" s="77">
        <f t="shared" si="76"/>
        <v>0</v>
      </c>
      <c r="L143" s="50">
        <f t="shared" si="76"/>
        <v>0</v>
      </c>
      <c r="M143" s="50">
        <f t="shared" si="76"/>
        <v>0</v>
      </c>
      <c r="N143" s="77">
        <f t="shared" si="76"/>
        <v>100</v>
      </c>
      <c r="O143" s="100">
        <f t="shared" si="76"/>
        <v>0</v>
      </c>
      <c r="P143" s="100"/>
      <c r="Q143" s="100">
        <f aca="true" t="shared" si="77" ref="Q143:T145">Q144</f>
        <v>0</v>
      </c>
      <c r="R143" s="101">
        <f t="shared" si="77"/>
        <v>0</v>
      </c>
      <c r="S143" s="77">
        <f t="shared" si="77"/>
        <v>100</v>
      </c>
      <c r="T143" s="77">
        <f t="shared" si="77"/>
        <v>0</v>
      </c>
    </row>
    <row r="144" spans="1:20" ht="66" customHeight="1">
      <c r="A144" s="20" t="s">
        <v>90</v>
      </c>
      <c r="B144" s="19"/>
      <c r="C144" s="48">
        <f t="shared" si="75"/>
        <v>100</v>
      </c>
      <c r="D144" s="48">
        <f t="shared" si="75"/>
        <v>0</v>
      </c>
      <c r="E144" s="48">
        <f t="shared" si="75"/>
        <v>100</v>
      </c>
      <c r="F144" s="19" t="s">
        <v>241</v>
      </c>
      <c r="G144" s="19"/>
      <c r="H144" s="48">
        <f t="shared" si="76"/>
        <v>100</v>
      </c>
      <c r="I144" s="48">
        <f t="shared" si="76"/>
        <v>0</v>
      </c>
      <c r="J144" s="48">
        <f t="shared" si="76"/>
        <v>100</v>
      </c>
      <c r="K144" s="75">
        <f t="shared" si="76"/>
        <v>0</v>
      </c>
      <c r="L144" s="48">
        <f t="shared" si="76"/>
        <v>0</v>
      </c>
      <c r="M144" s="48">
        <f t="shared" si="76"/>
        <v>0</v>
      </c>
      <c r="N144" s="75">
        <f t="shared" si="76"/>
        <v>100</v>
      </c>
      <c r="O144" s="102">
        <f t="shared" si="76"/>
        <v>0</v>
      </c>
      <c r="P144" s="102"/>
      <c r="Q144" s="102">
        <f t="shared" si="77"/>
        <v>0</v>
      </c>
      <c r="R144" s="103">
        <f t="shared" si="77"/>
        <v>0</v>
      </c>
      <c r="S144" s="75">
        <f t="shared" si="77"/>
        <v>100</v>
      </c>
      <c r="T144" s="75">
        <f t="shared" si="77"/>
        <v>0</v>
      </c>
    </row>
    <row r="145" spans="1:20" ht="31.5">
      <c r="A145" s="23" t="s">
        <v>91</v>
      </c>
      <c r="B145" s="21"/>
      <c r="C145" s="49">
        <f t="shared" si="75"/>
        <v>100</v>
      </c>
      <c r="D145" s="49">
        <f t="shared" si="75"/>
        <v>0</v>
      </c>
      <c r="E145" s="49">
        <f t="shared" si="75"/>
        <v>100</v>
      </c>
      <c r="F145" s="21" t="s">
        <v>239</v>
      </c>
      <c r="G145" s="21"/>
      <c r="H145" s="49">
        <f t="shared" si="76"/>
        <v>100</v>
      </c>
      <c r="I145" s="49">
        <f t="shared" si="76"/>
        <v>0</v>
      </c>
      <c r="J145" s="49">
        <f t="shared" si="76"/>
        <v>100</v>
      </c>
      <c r="K145" s="78">
        <f t="shared" si="76"/>
        <v>0</v>
      </c>
      <c r="L145" s="49">
        <f t="shared" si="76"/>
        <v>0</v>
      </c>
      <c r="M145" s="49">
        <f t="shared" si="76"/>
        <v>0</v>
      </c>
      <c r="N145" s="78">
        <f t="shared" si="76"/>
        <v>100</v>
      </c>
      <c r="O145" s="104">
        <f t="shared" si="76"/>
        <v>0</v>
      </c>
      <c r="P145" s="104"/>
      <c r="Q145" s="104">
        <f t="shared" si="77"/>
        <v>0</v>
      </c>
      <c r="R145" s="105">
        <f t="shared" si="77"/>
        <v>0</v>
      </c>
      <c r="S145" s="78">
        <f t="shared" si="77"/>
        <v>100</v>
      </c>
      <c r="T145" s="78">
        <f t="shared" si="77"/>
        <v>0</v>
      </c>
    </row>
    <row r="146" spans="1:20" ht="31.5">
      <c r="A146" s="23" t="s">
        <v>16</v>
      </c>
      <c r="B146" s="21" t="s">
        <v>17</v>
      </c>
      <c r="C146" s="49">
        <v>100</v>
      </c>
      <c r="D146" s="49"/>
      <c r="E146" s="45">
        <f>C146+D146</f>
        <v>100</v>
      </c>
      <c r="F146" s="21" t="s">
        <v>239</v>
      </c>
      <c r="G146" s="21" t="s">
        <v>17</v>
      </c>
      <c r="H146" s="49">
        <v>100</v>
      </c>
      <c r="I146" s="49"/>
      <c r="J146" s="45">
        <f>H146+I146</f>
        <v>100</v>
      </c>
      <c r="K146" s="72"/>
      <c r="L146" s="45"/>
      <c r="M146" s="45"/>
      <c r="N146" s="72">
        <f>J146+M146</f>
        <v>100</v>
      </c>
      <c r="O146" s="104"/>
      <c r="P146" s="104"/>
      <c r="Q146" s="104"/>
      <c r="R146" s="105"/>
      <c r="S146" s="72">
        <f>N146+R146+O146+Q146</f>
        <v>100</v>
      </c>
      <c r="T146" s="72"/>
    </row>
    <row r="147" spans="1:20" ht="31.5">
      <c r="A147" s="18" t="s">
        <v>61</v>
      </c>
      <c r="B147" s="22"/>
      <c r="C147" s="50">
        <f>C148+C151</f>
        <v>2287.15</v>
      </c>
      <c r="D147" s="50">
        <f>D148+D151</f>
        <v>0</v>
      </c>
      <c r="E147" s="50">
        <f>E148+E151</f>
        <v>2287.15</v>
      </c>
      <c r="F147" s="22" t="s">
        <v>242</v>
      </c>
      <c r="G147" s="22"/>
      <c r="H147" s="50">
        <f aca="true" t="shared" si="78" ref="H147:O147">H148+H151</f>
        <v>2287.15</v>
      </c>
      <c r="I147" s="50">
        <f t="shared" si="78"/>
        <v>0</v>
      </c>
      <c r="J147" s="50">
        <f t="shared" si="78"/>
        <v>2287.15</v>
      </c>
      <c r="K147" s="77">
        <f t="shared" si="78"/>
        <v>0</v>
      </c>
      <c r="L147" s="50">
        <f t="shared" si="78"/>
        <v>0</v>
      </c>
      <c r="M147" s="50">
        <f t="shared" si="78"/>
        <v>0</v>
      </c>
      <c r="N147" s="77">
        <f t="shared" si="78"/>
        <v>2287.15</v>
      </c>
      <c r="O147" s="100">
        <f t="shared" si="78"/>
        <v>0</v>
      </c>
      <c r="P147" s="100"/>
      <c r="Q147" s="100">
        <f>Q148+Q151</f>
        <v>0</v>
      </c>
      <c r="R147" s="101">
        <f>R148+R151</f>
        <v>0</v>
      </c>
      <c r="S147" s="77">
        <f>S148+S151</f>
        <v>2287.15</v>
      </c>
      <c r="T147" s="77">
        <f>T148+T151</f>
        <v>1276.7900000000002</v>
      </c>
    </row>
    <row r="148" spans="1:20" ht="31.5">
      <c r="A148" s="20" t="s">
        <v>93</v>
      </c>
      <c r="B148" s="19"/>
      <c r="C148" s="48">
        <f aca="true" t="shared" si="79" ref="C148:E149">C149</f>
        <v>580.6</v>
      </c>
      <c r="D148" s="48">
        <f t="shared" si="79"/>
        <v>0</v>
      </c>
      <c r="E148" s="48">
        <f t="shared" si="79"/>
        <v>580.6</v>
      </c>
      <c r="F148" s="19" t="s">
        <v>243</v>
      </c>
      <c r="G148" s="19"/>
      <c r="H148" s="48">
        <f aca="true" t="shared" si="80" ref="H148:O149">H149</f>
        <v>580.6</v>
      </c>
      <c r="I148" s="48">
        <f t="shared" si="80"/>
        <v>0</v>
      </c>
      <c r="J148" s="48">
        <f t="shared" si="80"/>
        <v>580.6</v>
      </c>
      <c r="K148" s="75">
        <f t="shared" si="80"/>
        <v>0</v>
      </c>
      <c r="L148" s="48">
        <f t="shared" si="80"/>
        <v>0</v>
      </c>
      <c r="M148" s="48">
        <f t="shared" si="80"/>
        <v>0</v>
      </c>
      <c r="N148" s="75">
        <f t="shared" si="80"/>
        <v>580.6</v>
      </c>
      <c r="O148" s="102">
        <f t="shared" si="80"/>
        <v>0</v>
      </c>
      <c r="P148" s="102"/>
      <c r="Q148" s="102">
        <f aca="true" t="shared" si="81" ref="Q148:T149">Q149</f>
        <v>0</v>
      </c>
      <c r="R148" s="103">
        <f t="shared" si="81"/>
        <v>0</v>
      </c>
      <c r="S148" s="75">
        <f t="shared" si="81"/>
        <v>580.6</v>
      </c>
      <c r="T148" s="75">
        <f t="shared" si="81"/>
        <v>179.20000000000002</v>
      </c>
    </row>
    <row r="149" spans="1:20" ht="15.75">
      <c r="A149" s="23" t="s">
        <v>94</v>
      </c>
      <c r="B149" s="21"/>
      <c r="C149" s="49">
        <f t="shared" si="79"/>
        <v>580.6</v>
      </c>
      <c r="D149" s="49">
        <f t="shared" si="79"/>
        <v>0</v>
      </c>
      <c r="E149" s="49">
        <f t="shared" si="79"/>
        <v>580.6</v>
      </c>
      <c r="F149" s="21" t="s">
        <v>244</v>
      </c>
      <c r="G149" s="21"/>
      <c r="H149" s="49">
        <f t="shared" si="80"/>
        <v>580.6</v>
      </c>
      <c r="I149" s="49">
        <f t="shared" si="80"/>
        <v>0</v>
      </c>
      <c r="J149" s="49">
        <f t="shared" si="80"/>
        <v>580.6</v>
      </c>
      <c r="K149" s="78">
        <f t="shared" si="80"/>
        <v>0</v>
      </c>
      <c r="L149" s="49">
        <f t="shared" si="80"/>
        <v>0</v>
      </c>
      <c r="M149" s="49">
        <f t="shared" si="80"/>
        <v>0</v>
      </c>
      <c r="N149" s="78">
        <f t="shared" si="80"/>
        <v>580.6</v>
      </c>
      <c r="O149" s="104">
        <f t="shared" si="80"/>
        <v>0</v>
      </c>
      <c r="P149" s="104"/>
      <c r="Q149" s="104">
        <f t="shared" si="81"/>
        <v>0</v>
      </c>
      <c r="R149" s="105">
        <f t="shared" si="81"/>
        <v>0</v>
      </c>
      <c r="S149" s="78">
        <f t="shared" si="81"/>
        <v>580.6</v>
      </c>
      <c r="T149" s="78">
        <f t="shared" si="81"/>
        <v>179.20000000000002</v>
      </c>
    </row>
    <row r="150" spans="1:22" ht="31.5">
      <c r="A150" s="23" t="s">
        <v>16</v>
      </c>
      <c r="B150" s="21" t="s">
        <v>17</v>
      </c>
      <c r="C150" s="49">
        <v>580.6</v>
      </c>
      <c r="D150" s="49"/>
      <c r="E150" s="45">
        <f>C150+D150</f>
        <v>580.6</v>
      </c>
      <c r="F150" s="21" t="s">
        <v>244</v>
      </c>
      <c r="G150" s="21" t="s">
        <v>17</v>
      </c>
      <c r="H150" s="49">
        <v>580.6</v>
      </c>
      <c r="I150" s="49"/>
      <c r="J150" s="45">
        <f>H150+I150</f>
        <v>580.6</v>
      </c>
      <c r="K150" s="72"/>
      <c r="L150" s="45"/>
      <c r="M150" s="45"/>
      <c r="N150" s="72">
        <f>J150+M150</f>
        <v>580.6</v>
      </c>
      <c r="O150" s="104"/>
      <c r="P150" s="104"/>
      <c r="Q150" s="104"/>
      <c r="R150" s="105"/>
      <c r="S150" s="72">
        <f>21.2+559.4</f>
        <v>580.6</v>
      </c>
      <c r="T150" s="72">
        <f>16.9+162.3</f>
        <v>179.20000000000002</v>
      </c>
      <c r="V150">
        <v>580.6</v>
      </c>
    </row>
    <row r="151" spans="1:20" ht="31.5">
      <c r="A151" s="59" t="s">
        <v>334</v>
      </c>
      <c r="B151" s="62"/>
      <c r="C151" s="63">
        <f>C152+C153</f>
        <v>1706.55</v>
      </c>
      <c r="D151" s="63">
        <f>D152+D153</f>
        <v>0</v>
      </c>
      <c r="E151" s="63">
        <f>E152+E153</f>
        <v>1706.55</v>
      </c>
      <c r="F151" s="62" t="s">
        <v>245</v>
      </c>
      <c r="G151" s="62"/>
      <c r="H151" s="63">
        <f aca="true" t="shared" si="82" ref="H151:O151">H152+H153</f>
        <v>1706.55</v>
      </c>
      <c r="I151" s="63">
        <f t="shared" si="82"/>
        <v>0</v>
      </c>
      <c r="J151" s="63">
        <f t="shared" si="82"/>
        <v>1706.55</v>
      </c>
      <c r="K151" s="79">
        <f t="shared" si="82"/>
        <v>0</v>
      </c>
      <c r="L151" s="63">
        <f t="shared" si="82"/>
        <v>0</v>
      </c>
      <c r="M151" s="63">
        <f t="shared" si="82"/>
        <v>0</v>
      </c>
      <c r="N151" s="79">
        <f t="shared" si="82"/>
        <v>1706.55</v>
      </c>
      <c r="O151" s="106">
        <f t="shared" si="82"/>
        <v>0</v>
      </c>
      <c r="P151" s="106"/>
      <c r="Q151" s="106">
        <f>Q152+Q153</f>
        <v>0</v>
      </c>
      <c r="R151" s="107">
        <f>R152+R153</f>
        <v>0</v>
      </c>
      <c r="S151" s="79">
        <f>S152+S153</f>
        <v>1706.55</v>
      </c>
      <c r="T151" s="79">
        <f>T152+T153</f>
        <v>1097.5900000000001</v>
      </c>
    </row>
    <row r="152" spans="1:20" ht="96.75" customHeight="1">
      <c r="A152" s="4" t="s">
        <v>14</v>
      </c>
      <c r="B152" s="21" t="s">
        <v>15</v>
      </c>
      <c r="C152" s="49">
        <v>1656.55</v>
      </c>
      <c r="D152" s="49"/>
      <c r="E152" s="45">
        <f>C152+D152</f>
        <v>1656.55</v>
      </c>
      <c r="F152" s="21" t="s">
        <v>245</v>
      </c>
      <c r="G152" s="21" t="s">
        <v>15</v>
      </c>
      <c r="H152" s="49">
        <v>1656.55</v>
      </c>
      <c r="I152" s="49"/>
      <c r="J152" s="45">
        <f>H152+I152</f>
        <v>1656.55</v>
      </c>
      <c r="K152" s="72"/>
      <c r="L152" s="45"/>
      <c r="M152" s="45"/>
      <c r="N152" s="72">
        <f>J152+L152</f>
        <v>1656.55</v>
      </c>
      <c r="O152" s="104"/>
      <c r="P152" s="104"/>
      <c r="Q152" s="104">
        <v>-36.6</v>
      </c>
      <c r="R152" s="105"/>
      <c r="S152" s="72">
        <f>N152+R152+O152+Q152</f>
        <v>1619.95</v>
      </c>
      <c r="T152" s="72">
        <v>1074.19</v>
      </c>
    </row>
    <row r="153" spans="1:20" ht="31.5">
      <c r="A153" s="4" t="s">
        <v>16</v>
      </c>
      <c r="B153" s="21" t="s">
        <v>17</v>
      </c>
      <c r="C153" s="49">
        <v>50</v>
      </c>
      <c r="D153" s="49"/>
      <c r="E153" s="45">
        <f>C153+D153</f>
        <v>50</v>
      </c>
      <c r="F153" s="21" t="s">
        <v>245</v>
      </c>
      <c r="G153" s="21" t="s">
        <v>17</v>
      </c>
      <c r="H153" s="49">
        <v>50</v>
      </c>
      <c r="I153" s="49"/>
      <c r="J153" s="45">
        <f>H153+I153</f>
        <v>50</v>
      </c>
      <c r="K153" s="72"/>
      <c r="L153" s="45"/>
      <c r="M153" s="45"/>
      <c r="N153" s="72">
        <f>J153+L153</f>
        <v>50</v>
      </c>
      <c r="O153" s="104"/>
      <c r="P153" s="104"/>
      <c r="Q153" s="104">
        <v>36.6</v>
      </c>
      <c r="R153" s="105"/>
      <c r="S153" s="72">
        <f>N153+R153+O153+Q153</f>
        <v>86.6</v>
      </c>
      <c r="T153" s="72">
        <v>23.4</v>
      </c>
    </row>
    <row r="154" spans="1:20" s="35" customFormat="1" ht="87.75" customHeight="1">
      <c r="A154" s="13" t="s">
        <v>246</v>
      </c>
      <c r="B154" s="24"/>
      <c r="C154" s="46" t="e">
        <f>C155</f>
        <v>#REF!</v>
      </c>
      <c r="D154" s="46" t="e">
        <f>D155</f>
        <v>#REF!</v>
      </c>
      <c r="E154" s="46" t="e">
        <f>E155</f>
        <v>#REF!</v>
      </c>
      <c r="F154" s="24" t="s">
        <v>22</v>
      </c>
      <c r="G154" s="24"/>
      <c r="H154" s="46" t="e">
        <f aca="true" t="shared" si="83" ref="H154:O154">H155</f>
        <v>#REF!</v>
      </c>
      <c r="I154" s="46" t="e">
        <f t="shared" si="83"/>
        <v>#REF!</v>
      </c>
      <c r="J154" s="46" t="e">
        <f t="shared" si="83"/>
        <v>#REF!</v>
      </c>
      <c r="K154" s="69" t="e">
        <f t="shared" si="83"/>
        <v>#REF!</v>
      </c>
      <c r="L154" s="46" t="e">
        <f t="shared" si="83"/>
        <v>#REF!</v>
      </c>
      <c r="M154" s="46" t="e">
        <f t="shared" si="83"/>
        <v>#REF!</v>
      </c>
      <c r="N154" s="69" t="e">
        <f t="shared" si="83"/>
        <v>#REF!</v>
      </c>
      <c r="O154" s="98" t="e">
        <f t="shared" si="83"/>
        <v>#REF!</v>
      </c>
      <c r="P154" s="98"/>
      <c r="Q154" s="98" t="e">
        <f>Q155</f>
        <v>#REF!</v>
      </c>
      <c r="R154" s="99" t="e">
        <f>R155</f>
        <v>#REF!</v>
      </c>
      <c r="S154" s="69">
        <f>S155</f>
        <v>1589.65</v>
      </c>
      <c r="T154" s="69">
        <f>T155</f>
        <v>756</v>
      </c>
    </row>
    <row r="155" spans="1:20" ht="33.75" customHeight="1">
      <c r="A155" s="29" t="s">
        <v>92</v>
      </c>
      <c r="B155" s="30"/>
      <c r="C155" s="51" t="e">
        <f>#REF!</f>
        <v>#REF!</v>
      </c>
      <c r="D155" s="51" t="e">
        <f>#REF!</f>
        <v>#REF!</v>
      </c>
      <c r="E155" s="51" t="e">
        <f>#REF!</f>
        <v>#REF!</v>
      </c>
      <c r="F155" s="30" t="s">
        <v>247</v>
      </c>
      <c r="G155" s="30"/>
      <c r="H155" s="51" t="e">
        <f>#REF!</f>
        <v>#REF!</v>
      </c>
      <c r="I155" s="51" t="e">
        <f>#REF!</f>
        <v>#REF!</v>
      </c>
      <c r="J155" s="51" t="e">
        <f>#REF!+J156</f>
        <v>#REF!</v>
      </c>
      <c r="K155" s="51" t="e">
        <f>#REF!+K156</f>
        <v>#REF!</v>
      </c>
      <c r="L155" s="51" t="e">
        <f>#REF!+L156</f>
        <v>#REF!</v>
      </c>
      <c r="M155" s="51" t="e">
        <f>#REF!+M156</f>
        <v>#REF!</v>
      </c>
      <c r="N155" s="74" t="e">
        <f>#REF!+N156</f>
        <v>#REF!</v>
      </c>
      <c r="O155" s="107" t="e">
        <f>#REF!+O156</f>
        <v>#REF!</v>
      </c>
      <c r="P155" s="107"/>
      <c r="Q155" s="106" t="e">
        <f>#REF!+Q156</f>
        <v>#REF!</v>
      </c>
      <c r="R155" s="107" t="e">
        <f>#REF!+R156</f>
        <v>#REF!</v>
      </c>
      <c r="S155" s="74">
        <f>S156</f>
        <v>1589.65</v>
      </c>
      <c r="T155" s="74">
        <f>T156</f>
        <v>756</v>
      </c>
    </row>
    <row r="156" spans="1:20" ht="39" customHeight="1">
      <c r="A156" s="29" t="s">
        <v>369</v>
      </c>
      <c r="B156" s="30"/>
      <c r="C156" s="51"/>
      <c r="D156" s="51"/>
      <c r="E156" s="44"/>
      <c r="F156" s="30" t="s">
        <v>370</v>
      </c>
      <c r="G156" s="30"/>
      <c r="H156" s="51"/>
      <c r="I156" s="51"/>
      <c r="J156" s="44">
        <f>J157</f>
        <v>0</v>
      </c>
      <c r="K156" s="71"/>
      <c r="L156" s="44">
        <f>L157</f>
        <v>1013.65</v>
      </c>
      <c r="M156" s="44">
        <f>M157</f>
        <v>576</v>
      </c>
      <c r="N156" s="71">
        <f>N157</f>
        <v>1589.65</v>
      </c>
      <c r="O156" s="102"/>
      <c r="P156" s="102"/>
      <c r="Q156" s="102">
        <f>Q157</f>
        <v>0</v>
      </c>
      <c r="R156" s="103">
        <f>R157</f>
        <v>0</v>
      </c>
      <c r="S156" s="71">
        <f>S157</f>
        <v>1589.65</v>
      </c>
      <c r="T156" s="71">
        <f>T157</f>
        <v>756</v>
      </c>
    </row>
    <row r="157" spans="1:20" ht="31.5">
      <c r="A157" s="27" t="s">
        <v>24</v>
      </c>
      <c r="B157" s="28"/>
      <c r="C157" s="52"/>
      <c r="D157" s="52"/>
      <c r="E157" s="45"/>
      <c r="F157" s="28" t="s">
        <v>370</v>
      </c>
      <c r="G157" s="28" t="s">
        <v>25</v>
      </c>
      <c r="H157" s="52"/>
      <c r="I157" s="52"/>
      <c r="J157" s="45"/>
      <c r="K157" s="72"/>
      <c r="L157" s="45">
        <v>1013.65</v>
      </c>
      <c r="M157" s="45">
        <v>576</v>
      </c>
      <c r="N157" s="72">
        <f>J157+L157+M157</f>
        <v>1589.65</v>
      </c>
      <c r="O157" s="104"/>
      <c r="P157" s="104"/>
      <c r="Q157" s="104"/>
      <c r="R157" s="105"/>
      <c r="S157" s="72">
        <f>N157+R157+O157+Q157</f>
        <v>1589.65</v>
      </c>
      <c r="T157" s="72">
        <v>756</v>
      </c>
    </row>
    <row r="158" spans="1:20" ht="20.25" customHeight="1">
      <c r="A158" s="31" t="s">
        <v>124</v>
      </c>
      <c r="B158" s="32"/>
      <c r="C158" s="41">
        <f>C159</f>
        <v>55869.829</v>
      </c>
      <c r="D158" s="41" t="e">
        <f>D159</f>
        <v>#REF!</v>
      </c>
      <c r="E158" s="41" t="e">
        <f>E159</f>
        <v>#REF!</v>
      </c>
      <c r="F158" s="32" t="s">
        <v>40</v>
      </c>
      <c r="G158" s="32"/>
      <c r="H158" s="41">
        <f aca="true" t="shared" si="84" ref="H158:O158">H159</f>
        <v>55869.829</v>
      </c>
      <c r="I158" s="41" t="e">
        <f t="shared" si="84"/>
        <v>#REF!</v>
      </c>
      <c r="J158" s="41">
        <f t="shared" si="84"/>
        <v>56660.199</v>
      </c>
      <c r="K158" s="68">
        <f t="shared" si="84"/>
        <v>336.28999999999996</v>
      </c>
      <c r="L158" s="41">
        <f t="shared" si="84"/>
        <v>150.001</v>
      </c>
      <c r="M158" s="41">
        <f t="shared" si="84"/>
        <v>1019.7</v>
      </c>
      <c r="N158" s="68">
        <f t="shared" si="84"/>
        <v>58166.19</v>
      </c>
      <c r="O158" s="96">
        <f t="shared" si="84"/>
        <v>803.41</v>
      </c>
      <c r="P158" s="96"/>
      <c r="Q158" s="96">
        <f>Q159</f>
        <v>0</v>
      </c>
      <c r="R158" s="97">
        <f>R159</f>
        <v>4500</v>
      </c>
      <c r="S158" s="68">
        <f>S159</f>
        <v>65300.64</v>
      </c>
      <c r="T158" s="68">
        <f>T159</f>
        <v>47696.909999999996</v>
      </c>
    </row>
    <row r="159" spans="1:20" s="35" customFormat="1" ht="32.25" customHeight="1">
      <c r="A159" s="13" t="s">
        <v>149</v>
      </c>
      <c r="B159" s="24"/>
      <c r="C159" s="46">
        <f>C160+C165+C170+C174</f>
        <v>55869.829</v>
      </c>
      <c r="D159" s="46" t="e">
        <f>D160+D165+D170+D174</f>
        <v>#REF!</v>
      </c>
      <c r="E159" s="46" t="e">
        <f>E160+E165+E170+E174</f>
        <v>#REF!</v>
      </c>
      <c r="F159" s="24" t="s">
        <v>125</v>
      </c>
      <c r="G159" s="24"/>
      <c r="H159" s="46">
        <f aca="true" t="shared" si="85" ref="H159:O159">H160+H165+H170+H174</f>
        <v>55869.829</v>
      </c>
      <c r="I159" s="46" t="e">
        <f t="shared" si="85"/>
        <v>#REF!</v>
      </c>
      <c r="J159" s="46">
        <f t="shared" si="85"/>
        <v>56660.199</v>
      </c>
      <c r="K159" s="69">
        <f t="shared" si="85"/>
        <v>336.28999999999996</v>
      </c>
      <c r="L159" s="46">
        <f t="shared" si="85"/>
        <v>150.001</v>
      </c>
      <c r="M159" s="46">
        <f t="shared" si="85"/>
        <v>1019.7</v>
      </c>
      <c r="N159" s="69">
        <f t="shared" si="85"/>
        <v>58166.19</v>
      </c>
      <c r="O159" s="98">
        <f t="shared" si="85"/>
        <v>803.41</v>
      </c>
      <c r="P159" s="98"/>
      <c r="Q159" s="98">
        <f>Q160+Q165+Q170+Q174</f>
        <v>0</v>
      </c>
      <c r="R159" s="99">
        <f>R160+R165+R170+R174</f>
        <v>4500</v>
      </c>
      <c r="S159" s="69">
        <f>S160+S165+S170+S174</f>
        <v>65300.64</v>
      </c>
      <c r="T159" s="69">
        <f>T160+T165+T170+T174</f>
        <v>47696.909999999996</v>
      </c>
    </row>
    <row r="160" spans="1:20" ht="49.5" customHeight="1">
      <c r="A160" s="10" t="s">
        <v>100</v>
      </c>
      <c r="B160" s="9"/>
      <c r="C160" s="43">
        <f aca="true" t="shared" si="86" ref="C160:E161">C161</f>
        <v>36540</v>
      </c>
      <c r="D160" s="43" t="e">
        <f t="shared" si="86"/>
        <v>#REF!</v>
      </c>
      <c r="E160" s="43" t="e">
        <f t="shared" si="86"/>
        <v>#REF!</v>
      </c>
      <c r="F160" s="9" t="s">
        <v>126</v>
      </c>
      <c r="G160" s="9"/>
      <c r="H160" s="43">
        <f aca="true" t="shared" si="87" ref="H160:O161">H161</f>
        <v>36540</v>
      </c>
      <c r="I160" s="43" t="e">
        <f t="shared" si="87"/>
        <v>#REF!</v>
      </c>
      <c r="J160" s="43">
        <f t="shared" si="87"/>
        <v>36910</v>
      </c>
      <c r="K160" s="70">
        <f t="shared" si="87"/>
        <v>336.28999999999996</v>
      </c>
      <c r="L160" s="43">
        <f t="shared" si="87"/>
        <v>0</v>
      </c>
      <c r="M160" s="43">
        <f t="shared" si="87"/>
        <v>1020</v>
      </c>
      <c r="N160" s="70">
        <f t="shared" si="87"/>
        <v>38266.29</v>
      </c>
      <c r="O160" s="100">
        <f t="shared" si="87"/>
        <v>803.41</v>
      </c>
      <c r="P160" s="100"/>
      <c r="Q160" s="100">
        <f aca="true" t="shared" si="88" ref="Q160:T161">Q161</f>
        <v>0</v>
      </c>
      <c r="R160" s="101">
        <f t="shared" si="88"/>
        <v>4500</v>
      </c>
      <c r="S160" s="70">
        <f t="shared" si="88"/>
        <v>44376.28</v>
      </c>
      <c r="T160" s="70">
        <f t="shared" si="88"/>
        <v>32079.879999999997</v>
      </c>
    </row>
    <row r="161" spans="1:20" ht="83.25" customHeight="1">
      <c r="A161" s="14" t="s">
        <v>99</v>
      </c>
      <c r="B161" s="15"/>
      <c r="C161" s="44">
        <f t="shared" si="86"/>
        <v>36540</v>
      </c>
      <c r="D161" s="44" t="e">
        <f t="shared" si="86"/>
        <v>#REF!</v>
      </c>
      <c r="E161" s="44" t="e">
        <f t="shared" si="86"/>
        <v>#REF!</v>
      </c>
      <c r="F161" s="15" t="s">
        <v>390</v>
      </c>
      <c r="G161" s="15"/>
      <c r="H161" s="44">
        <f t="shared" si="87"/>
        <v>36540</v>
      </c>
      <c r="I161" s="44" t="e">
        <f t="shared" si="87"/>
        <v>#REF!</v>
      </c>
      <c r="J161" s="44">
        <f t="shared" si="87"/>
        <v>36910</v>
      </c>
      <c r="K161" s="71">
        <f t="shared" si="87"/>
        <v>336.28999999999996</v>
      </c>
      <c r="L161" s="44">
        <f t="shared" si="87"/>
        <v>0</v>
      </c>
      <c r="M161" s="44">
        <f t="shared" si="87"/>
        <v>1020</v>
      </c>
      <c r="N161" s="71">
        <f t="shared" si="87"/>
        <v>38266.29</v>
      </c>
      <c r="O161" s="102">
        <f t="shared" si="87"/>
        <v>803.41</v>
      </c>
      <c r="P161" s="102"/>
      <c r="Q161" s="102">
        <f t="shared" si="88"/>
        <v>0</v>
      </c>
      <c r="R161" s="103">
        <f t="shared" si="88"/>
        <v>4500</v>
      </c>
      <c r="S161" s="71">
        <f t="shared" si="88"/>
        <v>44376.28</v>
      </c>
      <c r="T161" s="71">
        <f t="shared" si="88"/>
        <v>32079.879999999997</v>
      </c>
    </row>
    <row r="162" spans="1:20" ht="33" customHeight="1">
      <c r="A162" s="4" t="s">
        <v>98</v>
      </c>
      <c r="B162" s="5"/>
      <c r="C162" s="45">
        <f>C164</f>
        <v>36540</v>
      </c>
      <c r="D162" s="45" t="e">
        <f>D164+#REF!</f>
        <v>#REF!</v>
      </c>
      <c r="E162" s="45" t="e">
        <f>E164+#REF!</f>
        <v>#REF!</v>
      </c>
      <c r="F162" s="5" t="s">
        <v>127</v>
      </c>
      <c r="G162" s="5"/>
      <c r="H162" s="45">
        <f>H164</f>
        <v>36540</v>
      </c>
      <c r="I162" s="45" t="e">
        <f>I164+#REF!</f>
        <v>#REF!</v>
      </c>
      <c r="J162" s="45">
        <f aca="true" t="shared" si="89" ref="J162:O162">J164+J163</f>
        <v>36910</v>
      </c>
      <c r="K162" s="72">
        <f t="shared" si="89"/>
        <v>336.28999999999996</v>
      </c>
      <c r="L162" s="45">
        <f t="shared" si="89"/>
        <v>0</v>
      </c>
      <c r="M162" s="45">
        <f t="shared" si="89"/>
        <v>1020</v>
      </c>
      <c r="N162" s="72">
        <f t="shared" si="89"/>
        <v>38266.29</v>
      </c>
      <c r="O162" s="104">
        <f t="shared" si="89"/>
        <v>803.41</v>
      </c>
      <c r="P162" s="104"/>
      <c r="Q162" s="104">
        <f>Q164+Q163</f>
        <v>0</v>
      </c>
      <c r="R162" s="105">
        <f>R164+R163</f>
        <v>4500</v>
      </c>
      <c r="S162" s="72">
        <f>S164+S163</f>
        <v>44376.28</v>
      </c>
      <c r="T162" s="72">
        <f>T164+T163</f>
        <v>32079.879999999997</v>
      </c>
    </row>
    <row r="163" spans="1:20" ht="33" customHeight="1">
      <c r="A163" s="4" t="s">
        <v>16</v>
      </c>
      <c r="B163" s="5" t="s">
        <v>17</v>
      </c>
      <c r="C163" s="45"/>
      <c r="D163" s="45">
        <v>370</v>
      </c>
      <c r="E163" s="45">
        <f>C163+D163</f>
        <v>370</v>
      </c>
      <c r="F163" s="5" t="s">
        <v>127</v>
      </c>
      <c r="G163" s="5" t="s">
        <v>17</v>
      </c>
      <c r="H163" s="45"/>
      <c r="I163" s="45">
        <v>370</v>
      </c>
      <c r="J163" s="45">
        <f>H163+I163</f>
        <v>370</v>
      </c>
      <c r="K163" s="72">
        <f>171.29+165</f>
        <v>336.28999999999996</v>
      </c>
      <c r="L163" s="45"/>
      <c r="M163" s="45">
        <v>20</v>
      </c>
      <c r="N163" s="72">
        <f>L163+M163+J163+K163</f>
        <v>726.29</v>
      </c>
      <c r="O163" s="104">
        <v>803.41</v>
      </c>
      <c r="P163" s="104"/>
      <c r="Q163" s="104"/>
      <c r="R163" s="105"/>
      <c r="S163" s="72">
        <f>1857.99+75+403.29</f>
        <v>2336.28</v>
      </c>
      <c r="T163" s="72">
        <f>1064.71+10</f>
        <v>1074.71</v>
      </c>
    </row>
    <row r="164" spans="1:20" ht="51" customHeight="1">
      <c r="A164" s="4" t="s">
        <v>69</v>
      </c>
      <c r="B164" s="5" t="s">
        <v>13</v>
      </c>
      <c r="C164" s="45">
        <f>36400+100+40</f>
        <v>36540</v>
      </c>
      <c r="D164" s="45"/>
      <c r="E164" s="45">
        <f>C164+D164</f>
        <v>36540</v>
      </c>
      <c r="F164" s="5" t="s">
        <v>127</v>
      </c>
      <c r="G164" s="5" t="s">
        <v>13</v>
      </c>
      <c r="H164" s="45">
        <f>36400+100+40</f>
        <v>36540</v>
      </c>
      <c r="I164" s="45"/>
      <c r="J164" s="45">
        <f>H164+I164</f>
        <v>36540</v>
      </c>
      <c r="K164" s="72"/>
      <c r="L164" s="45"/>
      <c r="M164" s="45">
        <v>1000</v>
      </c>
      <c r="N164" s="72">
        <f>L164+M164+J164+K164</f>
        <v>37540</v>
      </c>
      <c r="O164" s="104"/>
      <c r="P164" s="104"/>
      <c r="Q164" s="104"/>
      <c r="R164" s="105">
        <v>4500</v>
      </c>
      <c r="S164" s="72">
        <f>N164+R164+O164+Q164</f>
        <v>42040</v>
      </c>
      <c r="T164" s="72">
        <v>31005.17</v>
      </c>
    </row>
    <row r="165" spans="1:20" ht="56.25" customHeight="1">
      <c r="A165" s="10" t="s">
        <v>128</v>
      </c>
      <c r="B165" s="9"/>
      <c r="C165" s="43">
        <f aca="true" t="shared" si="90" ref="C165:E166">C166</f>
        <v>14000</v>
      </c>
      <c r="D165" s="43" t="e">
        <f t="shared" si="90"/>
        <v>#REF!</v>
      </c>
      <c r="E165" s="43" t="e">
        <f t="shared" si="90"/>
        <v>#REF!</v>
      </c>
      <c r="F165" s="9" t="s">
        <v>129</v>
      </c>
      <c r="G165" s="9"/>
      <c r="H165" s="43">
        <f aca="true" t="shared" si="91" ref="H165:O166">H166</f>
        <v>14000</v>
      </c>
      <c r="I165" s="43" t="e">
        <f t="shared" si="91"/>
        <v>#REF!</v>
      </c>
      <c r="J165" s="43">
        <f t="shared" si="91"/>
        <v>14420.37</v>
      </c>
      <c r="K165" s="70">
        <f t="shared" si="91"/>
        <v>0</v>
      </c>
      <c r="L165" s="43">
        <f t="shared" si="91"/>
        <v>0</v>
      </c>
      <c r="M165" s="43">
        <f t="shared" si="91"/>
        <v>-30.3</v>
      </c>
      <c r="N165" s="70">
        <f t="shared" si="91"/>
        <v>14390.07</v>
      </c>
      <c r="O165" s="100">
        <f t="shared" si="91"/>
        <v>0</v>
      </c>
      <c r="P165" s="100"/>
      <c r="Q165" s="100">
        <f aca="true" t="shared" si="92" ref="Q165:T166">Q166</f>
        <v>0</v>
      </c>
      <c r="R165" s="101">
        <f t="shared" si="92"/>
        <v>0</v>
      </c>
      <c r="S165" s="70">
        <f t="shared" si="92"/>
        <v>15214.53</v>
      </c>
      <c r="T165" s="70">
        <f t="shared" si="92"/>
        <v>11407.07</v>
      </c>
    </row>
    <row r="166" spans="1:20" ht="68.25" customHeight="1">
      <c r="A166" s="14" t="s">
        <v>130</v>
      </c>
      <c r="B166" s="15"/>
      <c r="C166" s="44">
        <f t="shared" si="90"/>
        <v>14000</v>
      </c>
      <c r="D166" s="44" t="e">
        <f t="shared" si="90"/>
        <v>#REF!</v>
      </c>
      <c r="E166" s="44" t="e">
        <f t="shared" si="90"/>
        <v>#REF!</v>
      </c>
      <c r="F166" s="15" t="s">
        <v>392</v>
      </c>
      <c r="G166" s="15"/>
      <c r="H166" s="44">
        <f t="shared" si="91"/>
        <v>14000</v>
      </c>
      <c r="I166" s="44" t="e">
        <f t="shared" si="91"/>
        <v>#REF!</v>
      </c>
      <c r="J166" s="44">
        <f t="shared" si="91"/>
        <v>14420.37</v>
      </c>
      <c r="K166" s="71">
        <f t="shared" si="91"/>
        <v>0</v>
      </c>
      <c r="L166" s="44">
        <f t="shared" si="91"/>
        <v>0</v>
      </c>
      <c r="M166" s="44">
        <f t="shared" si="91"/>
        <v>-30.3</v>
      </c>
      <c r="N166" s="71">
        <f t="shared" si="91"/>
        <v>14390.07</v>
      </c>
      <c r="O166" s="102">
        <f t="shared" si="91"/>
        <v>0</v>
      </c>
      <c r="P166" s="102"/>
      <c r="Q166" s="102">
        <f t="shared" si="92"/>
        <v>0</v>
      </c>
      <c r="R166" s="103">
        <f t="shared" si="92"/>
        <v>0</v>
      </c>
      <c r="S166" s="71">
        <f t="shared" si="92"/>
        <v>15214.53</v>
      </c>
      <c r="T166" s="71">
        <f t="shared" si="92"/>
        <v>11407.07</v>
      </c>
    </row>
    <row r="167" spans="1:20" ht="35.25" customHeight="1">
      <c r="A167" s="4" t="s">
        <v>132</v>
      </c>
      <c r="B167" s="5"/>
      <c r="C167" s="45">
        <f>C169</f>
        <v>14000</v>
      </c>
      <c r="D167" s="45" t="e">
        <f>D169+#REF!</f>
        <v>#REF!</v>
      </c>
      <c r="E167" s="45" t="e">
        <f>E169+#REF!</f>
        <v>#REF!</v>
      </c>
      <c r="F167" s="5" t="s">
        <v>131</v>
      </c>
      <c r="G167" s="5"/>
      <c r="H167" s="45">
        <f>H169</f>
        <v>14000</v>
      </c>
      <c r="I167" s="45" t="e">
        <f>I169+#REF!</f>
        <v>#REF!</v>
      </c>
      <c r="J167" s="45">
        <f aca="true" t="shared" si="93" ref="J167:O167">J168+J169</f>
        <v>14420.37</v>
      </c>
      <c r="K167" s="72">
        <f t="shared" si="93"/>
        <v>0</v>
      </c>
      <c r="L167" s="45">
        <f t="shared" si="93"/>
        <v>0</v>
      </c>
      <c r="M167" s="45">
        <f t="shared" si="93"/>
        <v>-30.3</v>
      </c>
      <c r="N167" s="72">
        <f t="shared" si="93"/>
        <v>14390.07</v>
      </c>
      <c r="O167" s="104">
        <f t="shared" si="93"/>
        <v>0</v>
      </c>
      <c r="P167" s="104"/>
      <c r="Q167" s="104">
        <f>Q168+Q169</f>
        <v>0</v>
      </c>
      <c r="R167" s="105">
        <f>R168+R169</f>
        <v>0</v>
      </c>
      <c r="S167" s="72">
        <f>S168+S169</f>
        <v>15214.53</v>
      </c>
      <c r="T167" s="72">
        <f>T168+T169</f>
        <v>11407.07</v>
      </c>
    </row>
    <row r="168" spans="1:20" ht="35.25" customHeight="1">
      <c r="A168" s="4" t="s">
        <v>16</v>
      </c>
      <c r="B168" s="5" t="s">
        <v>17</v>
      </c>
      <c r="C168" s="45"/>
      <c r="D168" s="45">
        <v>420.37</v>
      </c>
      <c r="E168" s="45">
        <f>C168+D168</f>
        <v>420.37</v>
      </c>
      <c r="F168" s="5" t="s">
        <v>131</v>
      </c>
      <c r="G168" s="5" t="s">
        <v>17</v>
      </c>
      <c r="H168" s="45"/>
      <c r="I168" s="45">
        <v>420.37</v>
      </c>
      <c r="J168" s="45">
        <f>H168+I168</f>
        <v>420.37</v>
      </c>
      <c r="K168" s="72"/>
      <c r="L168" s="45"/>
      <c r="M168" s="45">
        <v>-0.3</v>
      </c>
      <c r="N168" s="72">
        <f>J168+M168</f>
        <v>420.07</v>
      </c>
      <c r="O168" s="104"/>
      <c r="P168" s="104"/>
      <c r="Q168" s="104"/>
      <c r="R168" s="105"/>
      <c r="S168" s="72">
        <v>1244.53</v>
      </c>
      <c r="T168" s="72">
        <v>1011.33</v>
      </c>
    </row>
    <row r="169" spans="1:20" ht="53.25" customHeight="1">
      <c r="A169" s="4" t="s">
        <v>69</v>
      </c>
      <c r="B169" s="5" t="s">
        <v>13</v>
      </c>
      <c r="C169" s="45">
        <v>14000</v>
      </c>
      <c r="D169" s="45"/>
      <c r="E169" s="45">
        <f>C169+D169</f>
        <v>14000</v>
      </c>
      <c r="F169" s="5" t="s">
        <v>131</v>
      </c>
      <c r="G169" s="5" t="s">
        <v>13</v>
      </c>
      <c r="H169" s="45">
        <v>14000</v>
      </c>
      <c r="I169" s="45"/>
      <c r="J169" s="45">
        <f>H169+I169</f>
        <v>14000</v>
      </c>
      <c r="K169" s="72"/>
      <c r="L169" s="45"/>
      <c r="M169" s="45">
        <v>-30</v>
      </c>
      <c r="N169" s="72">
        <f>J169+M169</f>
        <v>13970</v>
      </c>
      <c r="O169" s="104"/>
      <c r="P169" s="104"/>
      <c r="Q169" s="104"/>
      <c r="R169" s="105"/>
      <c r="S169" s="72">
        <f>N169+R169+O169+Q169</f>
        <v>13970</v>
      </c>
      <c r="T169" s="72">
        <v>10395.74</v>
      </c>
    </row>
    <row r="170" spans="1:20" ht="65.25" customHeight="1">
      <c r="A170" s="10" t="s">
        <v>133</v>
      </c>
      <c r="B170" s="9"/>
      <c r="C170" s="43">
        <f aca="true" t="shared" si="94" ref="C170:E172">C171</f>
        <v>4100</v>
      </c>
      <c r="D170" s="43">
        <f t="shared" si="94"/>
        <v>0</v>
      </c>
      <c r="E170" s="43">
        <f t="shared" si="94"/>
        <v>4100</v>
      </c>
      <c r="F170" s="9" t="s">
        <v>136</v>
      </c>
      <c r="G170" s="9"/>
      <c r="H170" s="43">
        <f aca="true" t="shared" si="95" ref="H170:O172">H171</f>
        <v>4100</v>
      </c>
      <c r="I170" s="43">
        <f t="shared" si="95"/>
        <v>0</v>
      </c>
      <c r="J170" s="43">
        <f t="shared" si="95"/>
        <v>4100</v>
      </c>
      <c r="K170" s="70">
        <f t="shared" si="95"/>
        <v>0</v>
      </c>
      <c r="L170" s="43">
        <f t="shared" si="95"/>
        <v>0</v>
      </c>
      <c r="M170" s="43">
        <f t="shared" si="95"/>
        <v>0</v>
      </c>
      <c r="N170" s="70">
        <f t="shared" si="95"/>
        <v>4100</v>
      </c>
      <c r="O170" s="100">
        <f t="shared" si="95"/>
        <v>0</v>
      </c>
      <c r="P170" s="100"/>
      <c r="Q170" s="100">
        <f aca="true" t="shared" si="96" ref="Q170:T172">Q171</f>
        <v>0</v>
      </c>
      <c r="R170" s="101">
        <f t="shared" si="96"/>
        <v>0</v>
      </c>
      <c r="S170" s="70">
        <f t="shared" si="96"/>
        <v>4100</v>
      </c>
      <c r="T170" s="70">
        <f t="shared" si="96"/>
        <v>3079.19</v>
      </c>
    </row>
    <row r="171" spans="1:20" ht="105" customHeight="1">
      <c r="A171" s="14" t="s">
        <v>134</v>
      </c>
      <c r="B171" s="15"/>
      <c r="C171" s="44">
        <f t="shared" si="94"/>
        <v>4100</v>
      </c>
      <c r="D171" s="44">
        <f t="shared" si="94"/>
        <v>0</v>
      </c>
      <c r="E171" s="44">
        <f t="shared" si="94"/>
        <v>4100</v>
      </c>
      <c r="F171" s="15" t="s">
        <v>391</v>
      </c>
      <c r="G171" s="15"/>
      <c r="H171" s="44">
        <f t="shared" si="95"/>
        <v>4100</v>
      </c>
      <c r="I171" s="44">
        <f t="shared" si="95"/>
        <v>0</v>
      </c>
      <c r="J171" s="44">
        <f t="shared" si="95"/>
        <v>4100</v>
      </c>
      <c r="K171" s="71">
        <f t="shared" si="95"/>
        <v>0</v>
      </c>
      <c r="L171" s="44">
        <f t="shared" si="95"/>
        <v>0</v>
      </c>
      <c r="M171" s="44">
        <f t="shared" si="95"/>
        <v>0</v>
      </c>
      <c r="N171" s="71">
        <f t="shared" si="95"/>
        <v>4100</v>
      </c>
      <c r="O171" s="102">
        <f t="shared" si="95"/>
        <v>0</v>
      </c>
      <c r="P171" s="102"/>
      <c r="Q171" s="102">
        <f t="shared" si="96"/>
        <v>0</v>
      </c>
      <c r="R171" s="103">
        <f t="shared" si="96"/>
        <v>0</v>
      </c>
      <c r="S171" s="71">
        <f t="shared" si="96"/>
        <v>4100</v>
      </c>
      <c r="T171" s="71">
        <f t="shared" si="96"/>
        <v>3079.19</v>
      </c>
    </row>
    <row r="172" spans="1:20" ht="33.75" customHeight="1">
      <c r="A172" s="4" t="s">
        <v>137</v>
      </c>
      <c r="B172" s="5"/>
      <c r="C172" s="45">
        <f t="shared" si="94"/>
        <v>4100</v>
      </c>
      <c r="D172" s="45">
        <f t="shared" si="94"/>
        <v>0</v>
      </c>
      <c r="E172" s="45">
        <f t="shared" si="94"/>
        <v>4100</v>
      </c>
      <c r="F172" s="5" t="s">
        <v>135</v>
      </c>
      <c r="G172" s="5"/>
      <c r="H172" s="45">
        <f t="shared" si="95"/>
        <v>4100</v>
      </c>
      <c r="I172" s="45">
        <f t="shared" si="95"/>
        <v>0</v>
      </c>
      <c r="J172" s="45">
        <f t="shared" si="95"/>
        <v>4100</v>
      </c>
      <c r="K172" s="72">
        <f t="shared" si="95"/>
        <v>0</v>
      </c>
      <c r="L172" s="45">
        <f t="shared" si="95"/>
        <v>0</v>
      </c>
      <c r="M172" s="45">
        <f t="shared" si="95"/>
        <v>0</v>
      </c>
      <c r="N172" s="72">
        <f t="shared" si="95"/>
        <v>4100</v>
      </c>
      <c r="O172" s="104">
        <f t="shared" si="95"/>
        <v>0</v>
      </c>
      <c r="P172" s="104"/>
      <c r="Q172" s="104">
        <f t="shared" si="96"/>
        <v>0</v>
      </c>
      <c r="R172" s="105">
        <f t="shared" si="96"/>
        <v>0</v>
      </c>
      <c r="S172" s="72">
        <f t="shared" si="96"/>
        <v>4100</v>
      </c>
      <c r="T172" s="72">
        <f t="shared" si="96"/>
        <v>3079.19</v>
      </c>
    </row>
    <row r="173" spans="1:20" ht="54.75" customHeight="1">
      <c r="A173" s="4" t="s">
        <v>69</v>
      </c>
      <c r="B173" s="5" t="s">
        <v>13</v>
      </c>
      <c r="C173" s="45">
        <v>4100</v>
      </c>
      <c r="D173" s="45"/>
      <c r="E173" s="45">
        <f>C173+D173</f>
        <v>4100</v>
      </c>
      <c r="F173" s="5" t="s">
        <v>135</v>
      </c>
      <c r="G173" s="5" t="s">
        <v>13</v>
      </c>
      <c r="H173" s="45">
        <v>4100</v>
      </c>
      <c r="I173" s="45"/>
      <c r="J173" s="45">
        <f>H173+I173</f>
        <v>4100</v>
      </c>
      <c r="K173" s="72"/>
      <c r="L173" s="45"/>
      <c r="M173" s="45"/>
      <c r="N173" s="72">
        <f>J173+M173</f>
        <v>4100</v>
      </c>
      <c r="O173" s="104"/>
      <c r="P173" s="104"/>
      <c r="Q173" s="104"/>
      <c r="R173" s="105"/>
      <c r="S173" s="72">
        <f>N173+R173+O173+Q173</f>
        <v>4100</v>
      </c>
      <c r="T173" s="72">
        <v>3079.19</v>
      </c>
    </row>
    <row r="174" spans="1:20" ht="42" customHeight="1">
      <c r="A174" s="10" t="s">
        <v>61</v>
      </c>
      <c r="B174" s="9"/>
      <c r="C174" s="43">
        <f>C175+C178+C182</f>
        <v>1229.829</v>
      </c>
      <c r="D174" s="43">
        <f>D175+D178+D182</f>
        <v>0</v>
      </c>
      <c r="E174" s="43">
        <f>E175+E178+E182</f>
        <v>1229.829</v>
      </c>
      <c r="F174" s="9" t="s">
        <v>140</v>
      </c>
      <c r="G174" s="9"/>
      <c r="H174" s="43">
        <f>H175+H178+H182</f>
        <v>1229.829</v>
      </c>
      <c r="I174" s="43">
        <f>I175+I178+I182</f>
        <v>0</v>
      </c>
      <c r="J174" s="43">
        <f>J175+J178+J182</f>
        <v>1229.829</v>
      </c>
      <c r="K174" s="70">
        <f>K175+K178+K182</f>
        <v>0</v>
      </c>
      <c r="L174" s="43">
        <f>L175+L178+L182+L184</f>
        <v>150.001</v>
      </c>
      <c r="M174" s="43">
        <f>M175+M178+M182+M184</f>
        <v>30</v>
      </c>
      <c r="N174" s="70">
        <f>N175+N178+N182+N184</f>
        <v>1409.83</v>
      </c>
      <c r="O174" s="100">
        <f>O175+O178+O182</f>
        <v>0</v>
      </c>
      <c r="P174" s="100"/>
      <c r="Q174" s="100">
        <f>Q175+Q178+Q182+Q184</f>
        <v>0</v>
      </c>
      <c r="R174" s="101">
        <f>R175+R178+R182+R184</f>
        <v>0</v>
      </c>
      <c r="S174" s="70">
        <f>S175+S178+S182+S184+S186</f>
        <v>1609.83</v>
      </c>
      <c r="T174" s="70">
        <f>T175+T178+T182+T184+T186</f>
        <v>1130.77</v>
      </c>
    </row>
    <row r="175" spans="1:20" ht="57" customHeight="1">
      <c r="A175" s="122" t="s">
        <v>139</v>
      </c>
      <c r="B175" s="15"/>
      <c r="C175" s="44">
        <f aca="true" t="shared" si="97" ref="C175:E176">C176</f>
        <v>420</v>
      </c>
      <c r="D175" s="44">
        <f t="shared" si="97"/>
        <v>0</v>
      </c>
      <c r="E175" s="44">
        <f t="shared" si="97"/>
        <v>420</v>
      </c>
      <c r="F175" s="15" t="s">
        <v>141</v>
      </c>
      <c r="G175" s="15"/>
      <c r="H175" s="44">
        <f aca="true" t="shared" si="98" ref="H175:O176">H176</f>
        <v>420</v>
      </c>
      <c r="I175" s="44">
        <f t="shared" si="98"/>
        <v>0</v>
      </c>
      <c r="J175" s="44">
        <f t="shared" si="98"/>
        <v>420</v>
      </c>
      <c r="K175" s="71">
        <f t="shared" si="98"/>
        <v>0</v>
      </c>
      <c r="L175" s="44">
        <f t="shared" si="98"/>
        <v>0</v>
      </c>
      <c r="M175" s="44">
        <f t="shared" si="98"/>
        <v>0</v>
      </c>
      <c r="N175" s="71">
        <f t="shared" si="98"/>
        <v>420</v>
      </c>
      <c r="O175" s="102">
        <f t="shared" si="98"/>
        <v>0</v>
      </c>
      <c r="P175" s="102"/>
      <c r="Q175" s="102">
        <f aca="true" t="shared" si="99" ref="Q175:T176">Q176</f>
        <v>0</v>
      </c>
      <c r="R175" s="103">
        <f t="shared" si="99"/>
        <v>0</v>
      </c>
      <c r="S175" s="71">
        <f t="shared" si="99"/>
        <v>420</v>
      </c>
      <c r="T175" s="71">
        <f t="shared" si="99"/>
        <v>328.06</v>
      </c>
    </row>
    <row r="176" spans="1:20" ht="33.75" customHeight="1">
      <c r="A176" s="4" t="s">
        <v>138</v>
      </c>
      <c r="B176" s="5"/>
      <c r="C176" s="45">
        <f t="shared" si="97"/>
        <v>420</v>
      </c>
      <c r="D176" s="45">
        <f t="shared" si="97"/>
        <v>0</v>
      </c>
      <c r="E176" s="45">
        <f t="shared" si="97"/>
        <v>420</v>
      </c>
      <c r="F176" s="5" t="s">
        <v>141</v>
      </c>
      <c r="G176" s="5"/>
      <c r="H176" s="45">
        <f t="shared" si="98"/>
        <v>420</v>
      </c>
      <c r="I176" s="45">
        <f t="shared" si="98"/>
        <v>0</v>
      </c>
      <c r="J176" s="45">
        <f t="shared" si="98"/>
        <v>420</v>
      </c>
      <c r="K176" s="72">
        <f t="shared" si="98"/>
        <v>0</v>
      </c>
      <c r="L176" s="45">
        <f t="shared" si="98"/>
        <v>0</v>
      </c>
      <c r="M176" s="45">
        <f t="shared" si="98"/>
        <v>0</v>
      </c>
      <c r="N176" s="72">
        <f t="shared" si="98"/>
        <v>420</v>
      </c>
      <c r="O176" s="104">
        <f t="shared" si="98"/>
        <v>0</v>
      </c>
      <c r="P176" s="104"/>
      <c r="Q176" s="104">
        <f t="shared" si="99"/>
        <v>0</v>
      </c>
      <c r="R176" s="105">
        <f t="shared" si="99"/>
        <v>0</v>
      </c>
      <c r="S176" s="72">
        <f t="shared" si="99"/>
        <v>420</v>
      </c>
      <c r="T176" s="72">
        <f t="shared" si="99"/>
        <v>328.06</v>
      </c>
    </row>
    <row r="177" spans="1:20" ht="35.25" customHeight="1">
      <c r="A177" s="4" t="s">
        <v>16</v>
      </c>
      <c r="B177" s="5" t="s">
        <v>17</v>
      </c>
      <c r="C177" s="45">
        <v>420</v>
      </c>
      <c r="D177" s="45"/>
      <c r="E177" s="45">
        <f>C177+D177</f>
        <v>420</v>
      </c>
      <c r="F177" s="5" t="s">
        <v>141</v>
      </c>
      <c r="G177" s="5" t="s">
        <v>17</v>
      </c>
      <c r="H177" s="45">
        <v>420</v>
      </c>
      <c r="I177" s="45"/>
      <c r="J177" s="45">
        <f>H177+I177</f>
        <v>420</v>
      </c>
      <c r="K177" s="72"/>
      <c r="L177" s="45"/>
      <c r="M177" s="45"/>
      <c r="N177" s="72">
        <f>J177+M177</f>
        <v>420</v>
      </c>
      <c r="O177" s="104"/>
      <c r="P177" s="104"/>
      <c r="Q177" s="104"/>
      <c r="R177" s="105"/>
      <c r="S177" s="72">
        <f>N177+R177+O177+Q177</f>
        <v>420</v>
      </c>
      <c r="T177" s="72">
        <v>328.06</v>
      </c>
    </row>
    <row r="178" spans="1:20" ht="41.25" customHeight="1">
      <c r="A178" s="14" t="s">
        <v>44</v>
      </c>
      <c r="B178" s="15"/>
      <c r="C178" s="44">
        <f>C179</f>
        <v>700</v>
      </c>
      <c r="D178" s="44">
        <f>D179</f>
        <v>0</v>
      </c>
      <c r="E178" s="44">
        <f>E179</f>
        <v>700</v>
      </c>
      <c r="F178" s="15" t="s">
        <v>143</v>
      </c>
      <c r="G178" s="15"/>
      <c r="H178" s="44">
        <f aca="true" t="shared" si="100" ref="H178:O178">H179</f>
        <v>700</v>
      </c>
      <c r="I178" s="44">
        <f t="shared" si="100"/>
        <v>0</v>
      </c>
      <c r="J178" s="44">
        <f t="shared" si="100"/>
        <v>700</v>
      </c>
      <c r="K178" s="71">
        <f t="shared" si="100"/>
        <v>0</v>
      </c>
      <c r="L178" s="44">
        <f t="shared" si="100"/>
        <v>0</v>
      </c>
      <c r="M178" s="44">
        <f t="shared" si="100"/>
        <v>0</v>
      </c>
      <c r="N178" s="71">
        <f t="shared" si="100"/>
        <v>700</v>
      </c>
      <c r="O178" s="102">
        <f t="shared" si="100"/>
        <v>0</v>
      </c>
      <c r="P178" s="102"/>
      <c r="Q178" s="102">
        <f>Q179</f>
        <v>0</v>
      </c>
      <c r="R178" s="103">
        <f>R179</f>
        <v>0</v>
      </c>
      <c r="S178" s="71">
        <f>S179</f>
        <v>700</v>
      </c>
      <c r="T178" s="71">
        <f>T179</f>
        <v>452.88</v>
      </c>
    </row>
    <row r="179" spans="1:20" ht="32.25" customHeight="1">
      <c r="A179" s="4" t="s">
        <v>142</v>
      </c>
      <c r="B179" s="5"/>
      <c r="C179" s="45">
        <f>C181</f>
        <v>700</v>
      </c>
      <c r="D179" s="45">
        <f>D181</f>
        <v>0</v>
      </c>
      <c r="E179" s="45">
        <f>E181</f>
        <v>700</v>
      </c>
      <c r="F179" s="5" t="s">
        <v>143</v>
      </c>
      <c r="G179" s="5"/>
      <c r="H179" s="45">
        <f>H181</f>
        <v>700</v>
      </c>
      <c r="I179" s="45">
        <f>I181</f>
        <v>0</v>
      </c>
      <c r="J179" s="45">
        <f aca="true" t="shared" si="101" ref="J179:O179">J181+J180</f>
        <v>700</v>
      </c>
      <c r="K179" s="45">
        <f t="shared" si="101"/>
        <v>0</v>
      </c>
      <c r="L179" s="45">
        <f t="shared" si="101"/>
        <v>0</v>
      </c>
      <c r="M179" s="45">
        <f t="shared" si="101"/>
        <v>0</v>
      </c>
      <c r="N179" s="72">
        <f t="shared" si="101"/>
        <v>700</v>
      </c>
      <c r="O179" s="105">
        <f t="shared" si="101"/>
        <v>0</v>
      </c>
      <c r="P179" s="105"/>
      <c r="Q179" s="104">
        <f>Q181+Q180</f>
        <v>0</v>
      </c>
      <c r="R179" s="105">
        <f>R181+R180</f>
        <v>0</v>
      </c>
      <c r="S179" s="72">
        <f>S181+S180</f>
        <v>700</v>
      </c>
      <c r="T179" s="72">
        <f>T181+T180</f>
        <v>452.88</v>
      </c>
    </row>
    <row r="180" spans="1:20" ht="102" customHeight="1">
      <c r="A180" s="4" t="s">
        <v>14</v>
      </c>
      <c r="B180" s="5"/>
      <c r="C180" s="45"/>
      <c r="D180" s="45"/>
      <c r="E180" s="45"/>
      <c r="F180" s="5" t="s">
        <v>143</v>
      </c>
      <c r="G180" s="5" t="s">
        <v>15</v>
      </c>
      <c r="H180" s="45"/>
      <c r="I180" s="45"/>
      <c r="J180" s="45"/>
      <c r="K180" s="72"/>
      <c r="L180" s="45"/>
      <c r="M180" s="45">
        <v>149.81</v>
      </c>
      <c r="N180" s="72">
        <f>M180</f>
        <v>149.81</v>
      </c>
      <c r="O180" s="104"/>
      <c r="P180" s="104"/>
      <c r="Q180" s="104"/>
      <c r="R180" s="105">
        <v>40</v>
      </c>
      <c r="S180" s="72">
        <f>N180+R180+O180+Q180</f>
        <v>189.81</v>
      </c>
      <c r="T180" s="72">
        <v>179.98</v>
      </c>
    </row>
    <row r="181" spans="1:25" s="2" customFormat="1" ht="33.75" customHeight="1">
      <c r="A181" s="4" t="s">
        <v>16</v>
      </c>
      <c r="B181" s="5" t="s">
        <v>17</v>
      </c>
      <c r="C181" s="45">
        <v>700</v>
      </c>
      <c r="D181" s="45"/>
      <c r="E181" s="45">
        <f>C181+D181</f>
        <v>700</v>
      </c>
      <c r="F181" s="5" t="s">
        <v>143</v>
      </c>
      <c r="G181" s="5" t="s">
        <v>17</v>
      </c>
      <c r="H181" s="45">
        <v>700</v>
      </c>
      <c r="I181" s="45"/>
      <c r="J181" s="45">
        <f>H181+I181</f>
        <v>700</v>
      </c>
      <c r="K181" s="72"/>
      <c r="L181" s="45"/>
      <c r="M181" s="45">
        <v>-149.81</v>
      </c>
      <c r="N181" s="72">
        <f>J181+M181</f>
        <v>550.19</v>
      </c>
      <c r="O181" s="104"/>
      <c r="P181" s="104"/>
      <c r="Q181" s="104"/>
      <c r="R181" s="105">
        <v>-40</v>
      </c>
      <c r="S181" s="72">
        <f>N181+R181+O181+Q181</f>
        <v>510.19000000000005</v>
      </c>
      <c r="T181" s="72">
        <v>272.9</v>
      </c>
      <c r="U181" s="25"/>
      <c r="Y181" s="131"/>
    </row>
    <row r="182" spans="1:21" s="2" customFormat="1" ht="45.75" customHeight="1">
      <c r="A182" s="29" t="s">
        <v>335</v>
      </c>
      <c r="B182" s="30"/>
      <c r="C182" s="51">
        <f>C183</f>
        <v>109.829</v>
      </c>
      <c r="D182" s="51">
        <f>D183</f>
        <v>0</v>
      </c>
      <c r="E182" s="51">
        <f>E183</f>
        <v>109.829</v>
      </c>
      <c r="F182" s="30" t="s">
        <v>336</v>
      </c>
      <c r="G182" s="30"/>
      <c r="H182" s="51">
        <f aca="true" t="shared" si="102" ref="H182:O182">H183</f>
        <v>109.829</v>
      </c>
      <c r="I182" s="51">
        <f t="shared" si="102"/>
        <v>0</v>
      </c>
      <c r="J182" s="51">
        <f t="shared" si="102"/>
        <v>109.829</v>
      </c>
      <c r="K182" s="74">
        <f t="shared" si="102"/>
        <v>0</v>
      </c>
      <c r="L182" s="51">
        <f t="shared" si="102"/>
        <v>0.001</v>
      </c>
      <c r="M182" s="51">
        <f t="shared" si="102"/>
        <v>30</v>
      </c>
      <c r="N182" s="74">
        <f t="shared" si="102"/>
        <v>139.83</v>
      </c>
      <c r="O182" s="106">
        <f t="shared" si="102"/>
        <v>0</v>
      </c>
      <c r="P182" s="106"/>
      <c r="Q182" s="106">
        <f>Q183</f>
        <v>0</v>
      </c>
      <c r="R182" s="107">
        <f>R183</f>
        <v>0</v>
      </c>
      <c r="S182" s="74">
        <f>S183</f>
        <v>139.83</v>
      </c>
      <c r="T182" s="74">
        <f>T183</f>
        <v>139.83</v>
      </c>
      <c r="U182" s="25"/>
    </row>
    <row r="183" spans="1:21" s="2" customFormat="1" ht="45" customHeight="1">
      <c r="A183" s="4" t="s">
        <v>69</v>
      </c>
      <c r="B183" s="5" t="s">
        <v>17</v>
      </c>
      <c r="C183" s="45">
        <v>109.829</v>
      </c>
      <c r="D183" s="45"/>
      <c r="E183" s="45">
        <f>C183+D183</f>
        <v>109.829</v>
      </c>
      <c r="F183" s="5" t="s">
        <v>336</v>
      </c>
      <c r="G183" s="5" t="s">
        <v>13</v>
      </c>
      <c r="H183" s="45">
        <v>109.829</v>
      </c>
      <c r="I183" s="45"/>
      <c r="J183" s="45">
        <f>H183+I183</f>
        <v>109.829</v>
      </c>
      <c r="K183" s="72"/>
      <c r="L183" s="45">
        <v>0.001</v>
      </c>
      <c r="M183" s="45">
        <v>30</v>
      </c>
      <c r="N183" s="72">
        <f>J183+M183+L183</f>
        <v>139.83</v>
      </c>
      <c r="O183" s="104"/>
      <c r="P183" s="104"/>
      <c r="Q183" s="104"/>
      <c r="R183" s="105"/>
      <c r="S183" s="72">
        <f>N183+R183+O183+Q183</f>
        <v>139.83</v>
      </c>
      <c r="T183" s="72">
        <v>139.83</v>
      </c>
      <c r="U183" s="25"/>
    </row>
    <row r="184" spans="1:21" s="2" customFormat="1" ht="40.5" customHeight="1">
      <c r="A184" s="14" t="s">
        <v>379</v>
      </c>
      <c r="B184" s="15"/>
      <c r="C184" s="44"/>
      <c r="D184" s="44"/>
      <c r="E184" s="44"/>
      <c r="F184" s="15" t="s">
        <v>378</v>
      </c>
      <c r="G184" s="15"/>
      <c r="H184" s="44"/>
      <c r="I184" s="44"/>
      <c r="J184" s="44"/>
      <c r="K184" s="71"/>
      <c r="L184" s="44">
        <f>L185</f>
        <v>150</v>
      </c>
      <c r="M184" s="44">
        <f>M185</f>
        <v>0</v>
      </c>
      <c r="N184" s="71">
        <f>N185</f>
        <v>150</v>
      </c>
      <c r="O184" s="102"/>
      <c r="P184" s="102"/>
      <c r="Q184" s="102">
        <f>Q185</f>
        <v>0</v>
      </c>
      <c r="R184" s="103">
        <f>R185</f>
        <v>0</v>
      </c>
      <c r="S184" s="71">
        <f>S185</f>
        <v>150</v>
      </c>
      <c r="T184" s="71">
        <f>T185</f>
        <v>150</v>
      </c>
      <c r="U184" s="25"/>
    </row>
    <row r="185" spans="1:21" s="2" customFormat="1" ht="52.5" customHeight="1">
      <c r="A185" s="4" t="s">
        <v>69</v>
      </c>
      <c r="B185" s="5" t="s">
        <v>17</v>
      </c>
      <c r="C185" s="45">
        <v>109.829</v>
      </c>
      <c r="D185" s="45"/>
      <c r="E185" s="45">
        <f>C185+D185</f>
        <v>109.829</v>
      </c>
      <c r="F185" s="5" t="s">
        <v>378</v>
      </c>
      <c r="G185" s="5" t="s">
        <v>13</v>
      </c>
      <c r="H185" s="45"/>
      <c r="I185" s="45"/>
      <c r="J185" s="45"/>
      <c r="K185" s="72"/>
      <c r="L185" s="45">
        <v>150</v>
      </c>
      <c r="M185" s="45"/>
      <c r="N185" s="72">
        <f>L185</f>
        <v>150</v>
      </c>
      <c r="O185" s="104"/>
      <c r="P185" s="104"/>
      <c r="Q185" s="104"/>
      <c r="R185" s="105"/>
      <c r="S185" s="72">
        <f>N185+R185+O185+Q185</f>
        <v>150</v>
      </c>
      <c r="T185" s="72">
        <v>150</v>
      </c>
      <c r="U185" s="25"/>
    </row>
    <row r="186" spans="1:21" s="2" customFormat="1" ht="29.25" customHeight="1">
      <c r="A186" s="10" t="s">
        <v>427</v>
      </c>
      <c r="B186" s="9"/>
      <c r="C186" s="43"/>
      <c r="D186" s="43"/>
      <c r="E186" s="43"/>
      <c r="F186" s="9" t="s">
        <v>426</v>
      </c>
      <c r="G186" s="9"/>
      <c r="H186" s="43"/>
      <c r="I186" s="43"/>
      <c r="J186" s="43"/>
      <c r="K186" s="70"/>
      <c r="L186" s="43"/>
      <c r="M186" s="43"/>
      <c r="N186" s="70"/>
      <c r="O186" s="100"/>
      <c r="P186" s="100"/>
      <c r="Q186" s="100"/>
      <c r="R186" s="101"/>
      <c r="S186" s="70">
        <f>S187</f>
        <v>200</v>
      </c>
      <c r="T186" s="70">
        <f>T187</f>
        <v>60</v>
      </c>
      <c r="U186" s="25"/>
    </row>
    <row r="187" spans="1:21" s="2" customFormat="1" ht="30" customHeight="1">
      <c r="A187" s="4" t="s">
        <v>146</v>
      </c>
      <c r="B187" s="5"/>
      <c r="C187" s="45"/>
      <c r="D187" s="45"/>
      <c r="E187" s="45"/>
      <c r="F187" s="5" t="s">
        <v>426</v>
      </c>
      <c r="G187" s="5" t="s">
        <v>48</v>
      </c>
      <c r="H187" s="45"/>
      <c r="I187" s="45"/>
      <c r="J187" s="45"/>
      <c r="K187" s="72"/>
      <c r="L187" s="45"/>
      <c r="M187" s="45"/>
      <c r="N187" s="72"/>
      <c r="O187" s="104"/>
      <c r="P187" s="104"/>
      <c r="Q187" s="104"/>
      <c r="R187" s="105"/>
      <c r="S187" s="72">
        <v>200</v>
      </c>
      <c r="T187" s="72">
        <v>60</v>
      </c>
      <c r="U187" s="25"/>
    </row>
    <row r="188" spans="1:21" s="2" customFormat="1" ht="33.75" customHeight="1">
      <c r="A188" s="31" t="s">
        <v>144</v>
      </c>
      <c r="B188" s="32"/>
      <c r="C188" s="41" t="e">
        <f>C189+C195+C200</f>
        <v>#REF!</v>
      </c>
      <c r="D188" s="41" t="e">
        <f>D189+D195+D200+D243</f>
        <v>#REF!</v>
      </c>
      <c r="E188" s="41" t="e">
        <f>E189+E195+E200+E243</f>
        <v>#REF!</v>
      </c>
      <c r="F188" s="32" t="s">
        <v>21</v>
      </c>
      <c r="G188" s="32"/>
      <c r="H188" s="41" t="e">
        <f>H189+H195+H200</f>
        <v>#REF!</v>
      </c>
      <c r="I188" s="41" t="e">
        <f aca="true" t="shared" si="103" ref="I188:T188">I189+I195+I200+I243</f>
        <v>#REF!</v>
      </c>
      <c r="J188" s="41" t="e">
        <f t="shared" si="103"/>
        <v>#REF!</v>
      </c>
      <c r="K188" s="68" t="e">
        <f t="shared" si="103"/>
        <v>#REF!</v>
      </c>
      <c r="L188" s="41" t="e">
        <f t="shared" si="103"/>
        <v>#REF!</v>
      </c>
      <c r="M188" s="41" t="e">
        <f t="shared" si="103"/>
        <v>#REF!</v>
      </c>
      <c r="N188" s="68" t="e">
        <f t="shared" si="103"/>
        <v>#REF!</v>
      </c>
      <c r="O188" s="96" t="e">
        <f t="shared" si="103"/>
        <v>#REF!</v>
      </c>
      <c r="P188" s="96">
        <f t="shared" si="103"/>
        <v>109.59999999999991</v>
      </c>
      <c r="Q188" s="96" t="e">
        <f t="shared" si="103"/>
        <v>#REF!</v>
      </c>
      <c r="R188" s="97" t="e">
        <f t="shared" si="103"/>
        <v>#REF!</v>
      </c>
      <c r="S188" s="68">
        <f t="shared" si="103"/>
        <v>443902.06</v>
      </c>
      <c r="T188" s="68">
        <f t="shared" si="103"/>
        <v>209040.92000000004</v>
      </c>
      <c r="U188" s="25"/>
    </row>
    <row r="189" spans="1:20" s="25" customFormat="1" ht="78" customHeight="1">
      <c r="A189" s="13" t="s">
        <v>260</v>
      </c>
      <c r="B189" s="24"/>
      <c r="C189" s="46">
        <f aca="true" t="shared" si="104" ref="C189:E191">C190</f>
        <v>13000</v>
      </c>
      <c r="D189" s="46">
        <f t="shared" si="104"/>
        <v>0</v>
      </c>
      <c r="E189" s="46">
        <f t="shared" si="104"/>
        <v>13000</v>
      </c>
      <c r="F189" s="24" t="s">
        <v>145</v>
      </c>
      <c r="G189" s="24"/>
      <c r="H189" s="46">
        <f aca="true" t="shared" si="105" ref="H189:O189">H190</f>
        <v>13000</v>
      </c>
      <c r="I189" s="46">
        <f t="shared" si="105"/>
        <v>0</v>
      </c>
      <c r="J189" s="46">
        <f t="shared" si="105"/>
        <v>13000</v>
      </c>
      <c r="K189" s="69">
        <f t="shared" si="105"/>
        <v>0</v>
      </c>
      <c r="L189" s="46">
        <f t="shared" si="105"/>
        <v>0</v>
      </c>
      <c r="M189" s="46">
        <f t="shared" si="105"/>
        <v>0</v>
      </c>
      <c r="N189" s="69">
        <f t="shared" si="105"/>
        <v>13000</v>
      </c>
      <c r="O189" s="98">
        <f t="shared" si="105"/>
        <v>1270.53</v>
      </c>
      <c r="P189" s="98"/>
      <c r="Q189" s="98">
        <f>Q190</f>
        <v>0</v>
      </c>
      <c r="R189" s="99">
        <f>R190</f>
        <v>0</v>
      </c>
      <c r="S189" s="69">
        <f>S190</f>
        <v>18415.04</v>
      </c>
      <c r="T189" s="69">
        <f>T190</f>
        <v>7967</v>
      </c>
    </row>
    <row r="190" spans="1:21" s="2" customFormat="1" ht="64.5" customHeight="1">
      <c r="A190" s="14" t="s">
        <v>147</v>
      </c>
      <c r="B190" s="15"/>
      <c r="C190" s="44">
        <f t="shared" si="104"/>
        <v>13000</v>
      </c>
      <c r="D190" s="44">
        <f t="shared" si="104"/>
        <v>0</v>
      </c>
      <c r="E190" s="44">
        <f t="shared" si="104"/>
        <v>13000</v>
      </c>
      <c r="F190" s="15" t="s">
        <v>26</v>
      </c>
      <c r="G190" s="15"/>
      <c r="H190" s="44">
        <f aca="true" t="shared" si="106" ref="H190:N191">H191</f>
        <v>13000</v>
      </c>
      <c r="I190" s="44">
        <f t="shared" si="106"/>
        <v>0</v>
      </c>
      <c r="J190" s="44">
        <f t="shared" si="106"/>
        <v>13000</v>
      </c>
      <c r="K190" s="71">
        <f t="shared" si="106"/>
        <v>0</v>
      </c>
      <c r="L190" s="44">
        <f t="shared" si="106"/>
        <v>0</v>
      </c>
      <c r="M190" s="44">
        <f t="shared" si="106"/>
        <v>0</v>
      </c>
      <c r="N190" s="71">
        <f t="shared" si="106"/>
        <v>13000</v>
      </c>
      <c r="O190" s="102">
        <f>O191+O194</f>
        <v>1270.53</v>
      </c>
      <c r="P190" s="102"/>
      <c r="Q190" s="102">
        <f>Q191+Q194</f>
        <v>0</v>
      </c>
      <c r="R190" s="102">
        <f>R191+R194</f>
        <v>0</v>
      </c>
      <c r="S190" s="102">
        <f>S191+S194</f>
        <v>18415.04</v>
      </c>
      <c r="T190" s="102">
        <f>T191+T194</f>
        <v>7967</v>
      </c>
      <c r="U190" s="25"/>
    </row>
    <row r="191" spans="1:21" s="2" customFormat="1" ht="47.25" customHeight="1">
      <c r="A191" s="14" t="s">
        <v>148</v>
      </c>
      <c r="B191" s="15"/>
      <c r="C191" s="44">
        <f t="shared" si="104"/>
        <v>13000</v>
      </c>
      <c r="D191" s="44">
        <f t="shared" si="104"/>
        <v>0</v>
      </c>
      <c r="E191" s="44">
        <f t="shared" si="104"/>
        <v>13000</v>
      </c>
      <c r="F191" s="15" t="s">
        <v>41</v>
      </c>
      <c r="G191" s="15"/>
      <c r="H191" s="44">
        <f t="shared" si="106"/>
        <v>13000</v>
      </c>
      <c r="I191" s="44">
        <f t="shared" si="106"/>
        <v>0</v>
      </c>
      <c r="J191" s="44">
        <f t="shared" si="106"/>
        <v>13000</v>
      </c>
      <c r="K191" s="71">
        <f t="shared" si="106"/>
        <v>0</v>
      </c>
      <c r="L191" s="44">
        <f t="shared" si="106"/>
        <v>0</v>
      </c>
      <c r="M191" s="44">
        <f t="shared" si="106"/>
        <v>0</v>
      </c>
      <c r="N191" s="71">
        <f t="shared" si="106"/>
        <v>13000</v>
      </c>
      <c r="O191" s="102">
        <f>O192</f>
        <v>0</v>
      </c>
      <c r="P191" s="102"/>
      <c r="Q191" s="102">
        <f>Q192</f>
        <v>0</v>
      </c>
      <c r="R191" s="103">
        <f>R192</f>
        <v>0</v>
      </c>
      <c r="S191" s="102">
        <f>S192</f>
        <v>13000</v>
      </c>
      <c r="T191" s="102">
        <f>T192</f>
        <v>5431.21</v>
      </c>
      <c r="U191" s="25"/>
    </row>
    <row r="192" spans="1:21" s="2" customFormat="1" ht="36" customHeight="1">
      <c r="A192" s="4" t="s">
        <v>16</v>
      </c>
      <c r="B192" s="5" t="s">
        <v>17</v>
      </c>
      <c r="C192" s="45">
        <v>13000</v>
      </c>
      <c r="D192" s="45"/>
      <c r="E192" s="45">
        <f>C192+D192</f>
        <v>13000</v>
      </c>
      <c r="F192" s="5" t="s">
        <v>41</v>
      </c>
      <c r="G192" s="5" t="s">
        <v>17</v>
      </c>
      <c r="H192" s="45">
        <v>13000</v>
      </c>
      <c r="I192" s="45"/>
      <c r="J192" s="45">
        <f>H192+I192</f>
        <v>13000</v>
      </c>
      <c r="K192" s="72"/>
      <c r="L192" s="45"/>
      <c r="M192" s="45"/>
      <c r="N192" s="72">
        <f>J192+M192</f>
        <v>13000</v>
      </c>
      <c r="O192" s="104"/>
      <c r="P192" s="104"/>
      <c r="Q192" s="104"/>
      <c r="R192" s="105"/>
      <c r="S192" s="72">
        <f>N192+R192+O192+Q192</f>
        <v>13000</v>
      </c>
      <c r="T192" s="72">
        <v>5431.21</v>
      </c>
      <c r="U192" s="25"/>
    </row>
    <row r="193" spans="1:21" s="2" customFormat="1" ht="47.25">
      <c r="A193" s="14" t="s">
        <v>412</v>
      </c>
      <c r="B193" s="15"/>
      <c r="C193" s="44"/>
      <c r="D193" s="44"/>
      <c r="E193" s="44"/>
      <c r="F193" s="15" t="s">
        <v>413</v>
      </c>
      <c r="G193" s="15"/>
      <c r="H193" s="44"/>
      <c r="I193" s="44"/>
      <c r="J193" s="44"/>
      <c r="K193" s="71"/>
      <c r="L193" s="44"/>
      <c r="M193" s="44"/>
      <c r="N193" s="71"/>
      <c r="O193" s="102">
        <f>O194</f>
        <v>1270.53</v>
      </c>
      <c r="P193" s="102"/>
      <c r="Q193" s="102">
        <f>Q194</f>
        <v>0</v>
      </c>
      <c r="R193" s="102">
        <f>R194</f>
        <v>0</v>
      </c>
      <c r="S193" s="102">
        <f>S194</f>
        <v>5415.04</v>
      </c>
      <c r="T193" s="102">
        <f>T194</f>
        <v>2535.79</v>
      </c>
      <c r="U193" s="25"/>
    </row>
    <row r="194" spans="1:21" s="2" customFormat="1" ht="36" customHeight="1">
      <c r="A194" s="4" t="s">
        <v>16</v>
      </c>
      <c r="B194" s="5"/>
      <c r="C194" s="45"/>
      <c r="D194" s="45"/>
      <c r="E194" s="45"/>
      <c r="F194" s="5" t="s">
        <v>413</v>
      </c>
      <c r="G194" s="5" t="s">
        <v>17</v>
      </c>
      <c r="H194" s="45"/>
      <c r="I194" s="45"/>
      <c r="J194" s="45"/>
      <c r="K194" s="72"/>
      <c r="L194" s="45"/>
      <c r="M194" s="45"/>
      <c r="N194" s="72"/>
      <c r="O194" s="104">
        <v>1270.53</v>
      </c>
      <c r="P194" s="104"/>
      <c r="Q194" s="104"/>
      <c r="R194" s="105"/>
      <c r="S194" s="72">
        <v>5415.04</v>
      </c>
      <c r="T194" s="72">
        <v>2535.79</v>
      </c>
      <c r="U194" s="25"/>
    </row>
    <row r="195" spans="1:20" s="25" customFormat="1" ht="70.5" customHeight="1">
      <c r="A195" s="13" t="s">
        <v>153</v>
      </c>
      <c r="B195" s="24"/>
      <c r="C195" s="46" t="e">
        <f>C196</f>
        <v>#REF!</v>
      </c>
      <c r="D195" s="46" t="e">
        <f>D196</f>
        <v>#REF!</v>
      </c>
      <c r="E195" s="46" t="e">
        <f>E196</f>
        <v>#REF!</v>
      </c>
      <c r="F195" s="24" t="s">
        <v>43</v>
      </c>
      <c r="G195" s="24"/>
      <c r="H195" s="46" t="e">
        <f aca="true" t="shared" si="107" ref="H195:O195">H196</f>
        <v>#REF!</v>
      </c>
      <c r="I195" s="46" t="e">
        <f t="shared" si="107"/>
        <v>#REF!</v>
      </c>
      <c r="J195" s="46" t="e">
        <f t="shared" si="107"/>
        <v>#REF!</v>
      </c>
      <c r="K195" s="69" t="e">
        <f t="shared" si="107"/>
        <v>#REF!</v>
      </c>
      <c r="L195" s="46" t="e">
        <f t="shared" si="107"/>
        <v>#REF!</v>
      </c>
      <c r="M195" s="46" t="e">
        <f t="shared" si="107"/>
        <v>#REF!</v>
      </c>
      <c r="N195" s="69" t="e">
        <f t="shared" si="107"/>
        <v>#REF!</v>
      </c>
      <c r="O195" s="98" t="e">
        <f t="shared" si="107"/>
        <v>#REF!</v>
      </c>
      <c r="P195" s="98"/>
      <c r="Q195" s="98" t="e">
        <f>Q196</f>
        <v>#REF!</v>
      </c>
      <c r="R195" s="99" t="e">
        <f>R196</f>
        <v>#REF!</v>
      </c>
      <c r="S195" s="69">
        <f>S196</f>
        <v>16533</v>
      </c>
      <c r="T195" s="69">
        <f>T196</f>
        <v>13455.880000000001</v>
      </c>
    </row>
    <row r="196" spans="1:21" s="2" customFormat="1" ht="51.75" customHeight="1">
      <c r="A196" s="14" t="s">
        <v>154</v>
      </c>
      <c r="B196" s="15"/>
      <c r="C196" s="44" t="e">
        <f>#REF!+C197</f>
        <v>#REF!</v>
      </c>
      <c r="D196" s="44" t="e">
        <f>#REF!+D197</f>
        <v>#REF!</v>
      </c>
      <c r="E196" s="44" t="e">
        <f>#REF!+E197</f>
        <v>#REF!</v>
      </c>
      <c r="F196" s="15" t="s">
        <v>267</v>
      </c>
      <c r="G196" s="15"/>
      <c r="H196" s="44" t="e">
        <f>#REF!+H197</f>
        <v>#REF!</v>
      </c>
      <c r="I196" s="44" t="e">
        <f>#REF!+I197</f>
        <v>#REF!</v>
      </c>
      <c r="J196" s="44" t="e">
        <f>#REF!+J197</f>
        <v>#REF!</v>
      </c>
      <c r="K196" s="71" t="e">
        <f>#REF!+K197</f>
        <v>#REF!</v>
      </c>
      <c r="L196" s="44" t="e">
        <f>#REF!+L197</f>
        <v>#REF!</v>
      </c>
      <c r="M196" s="44" t="e">
        <f>#REF!+M197</f>
        <v>#REF!</v>
      </c>
      <c r="N196" s="71" t="e">
        <f>#REF!+N197</f>
        <v>#REF!</v>
      </c>
      <c r="O196" s="102" t="e">
        <f>#REF!+O197</f>
        <v>#REF!</v>
      </c>
      <c r="P196" s="102"/>
      <c r="Q196" s="102" t="e">
        <f>#REF!+Q197</f>
        <v>#REF!</v>
      </c>
      <c r="R196" s="103" t="e">
        <f>#REF!+R197</f>
        <v>#REF!</v>
      </c>
      <c r="S196" s="71">
        <f>S197</f>
        <v>16533</v>
      </c>
      <c r="T196" s="71">
        <f>T197</f>
        <v>13455.880000000001</v>
      </c>
      <c r="U196" s="25"/>
    </row>
    <row r="197" spans="1:21" s="2" customFormat="1" ht="47.25" customHeight="1">
      <c r="A197" s="29" t="s">
        <v>337</v>
      </c>
      <c r="B197" s="30"/>
      <c r="C197" s="51">
        <f>C198</f>
        <v>12400</v>
      </c>
      <c r="D197" s="51">
        <f>D198</f>
        <v>-600</v>
      </c>
      <c r="E197" s="51">
        <f>E198</f>
        <v>11800</v>
      </c>
      <c r="F197" s="30" t="s">
        <v>338</v>
      </c>
      <c r="G197" s="30"/>
      <c r="H197" s="51">
        <f aca="true" t="shared" si="108" ref="H197:O197">H198</f>
        <v>12400</v>
      </c>
      <c r="I197" s="51">
        <f t="shared" si="108"/>
        <v>-600</v>
      </c>
      <c r="J197" s="51">
        <f t="shared" si="108"/>
        <v>11800</v>
      </c>
      <c r="K197" s="74">
        <f t="shared" si="108"/>
        <v>0</v>
      </c>
      <c r="L197" s="51">
        <f t="shared" si="108"/>
        <v>0</v>
      </c>
      <c r="M197" s="51">
        <f t="shared" si="108"/>
        <v>3800</v>
      </c>
      <c r="N197" s="74">
        <f t="shared" si="108"/>
        <v>15600</v>
      </c>
      <c r="O197" s="106">
        <f t="shared" si="108"/>
        <v>0</v>
      </c>
      <c r="P197" s="106"/>
      <c r="Q197" s="106">
        <f>Q198+Q199</f>
        <v>0</v>
      </c>
      <c r="R197" s="106">
        <f>R198+R199</f>
        <v>933</v>
      </c>
      <c r="S197" s="106">
        <f>S198+S199</f>
        <v>16533</v>
      </c>
      <c r="T197" s="106">
        <f>T198+T199</f>
        <v>13455.880000000001</v>
      </c>
      <c r="U197" s="25"/>
    </row>
    <row r="198" spans="1:21" s="2" customFormat="1" ht="32.25" customHeight="1">
      <c r="A198" s="4" t="s">
        <v>16</v>
      </c>
      <c r="B198" s="5" t="s">
        <v>17</v>
      </c>
      <c r="C198" s="45">
        <v>12400</v>
      </c>
      <c r="D198" s="45">
        <v>-600</v>
      </c>
      <c r="E198" s="45">
        <f>C198+D198</f>
        <v>11800</v>
      </c>
      <c r="F198" s="5" t="s">
        <v>338</v>
      </c>
      <c r="G198" s="5" t="s">
        <v>17</v>
      </c>
      <c r="H198" s="45">
        <v>12400</v>
      </c>
      <c r="I198" s="45">
        <v>-600</v>
      </c>
      <c r="J198" s="45">
        <f>H198+I198</f>
        <v>11800</v>
      </c>
      <c r="K198" s="72"/>
      <c r="L198" s="45"/>
      <c r="M198" s="45">
        <v>3800</v>
      </c>
      <c r="N198" s="72">
        <f>J198+M198+L198</f>
        <v>15600</v>
      </c>
      <c r="O198" s="104"/>
      <c r="P198" s="104"/>
      <c r="Q198" s="72">
        <v>-1362.14</v>
      </c>
      <c r="R198" s="45">
        <f>-406.87+933</f>
        <v>526.13</v>
      </c>
      <c r="S198" s="72">
        <f>13140.46+1658.24</f>
        <v>14798.699999999999</v>
      </c>
      <c r="T198" s="72">
        <f>10593.53+1138.02</f>
        <v>11731.550000000001</v>
      </c>
      <c r="U198" s="25"/>
    </row>
    <row r="199" spans="1:21" s="2" customFormat="1" ht="54.75" customHeight="1">
      <c r="A199" s="4" t="s">
        <v>146</v>
      </c>
      <c r="B199" s="5"/>
      <c r="C199" s="45"/>
      <c r="D199" s="45"/>
      <c r="E199" s="45"/>
      <c r="F199" s="5" t="s">
        <v>338</v>
      </c>
      <c r="G199" s="5" t="s">
        <v>48</v>
      </c>
      <c r="H199" s="45"/>
      <c r="I199" s="45"/>
      <c r="J199" s="45"/>
      <c r="K199" s="72"/>
      <c r="L199" s="45"/>
      <c r="M199" s="45"/>
      <c r="N199" s="72"/>
      <c r="O199" s="104"/>
      <c r="P199" s="104"/>
      <c r="Q199" s="72">
        <v>1362.14</v>
      </c>
      <c r="R199" s="45">
        <v>406.87</v>
      </c>
      <c r="S199" s="72">
        <v>1734.3</v>
      </c>
      <c r="T199" s="72">
        <v>1724.33</v>
      </c>
      <c r="U199" s="25"/>
    </row>
    <row r="200" spans="1:21" s="2" customFormat="1" ht="36.75" customHeight="1">
      <c r="A200" s="10" t="s">
        <v>158</v>
      </c>
      <c r="B200" s="9"/>
      <c r="C200" s="43">
        <f>C201+C206+C221</f>
        <v>81400.12</v>
      </c>
      <c r="D200" s="43" t="e">
        <f>D201+D206+D221+D226+D238</f>
        <v>#REF!</v>
      </c>
      <c r="E200" s="43" t="e">
        <f>E201+E206+E221+E226+E238</f>
        <v>#REF!</v>
      </c>
      <c r="F200" s="9" t="s">
        <v>278</v>
      </c>
      <c r="G200" s="9"/>
      <c r="H200" s="43">
        <f>H201+H206+H221</f>
        <v>81400.12</v>
      </c>
      <c r="I200" s="43" t="e">
        <f>I201+I206+I221+I226+I238</f>
        <v>#REF!</v>
      </c>
      <c r="J200" s="43">
        <f>J201+J206+J221+J226+J238+J212+J215+J218</f>
        <v>107946.28</v>
      </c>
      <c r="K200" s="43">
        <f aca="true" t="shared" si="109" ref="K200:S200">K201+K206+K221+K226+K238+K212+K215+K218+K235</f>
        <v>7590.139999999999</v>
      </c>
      <c r="L200" s="43">
        <f t="shared" si="109"/>
        <v>2723.86</v>
      </c>
      <c r="M200" s="43">
        <f t="shared" si="109"/>
        <v>12608.26</v>
      </c>
      <c r="N200" s="70">
        <f t="shared" si="109"/>
        <v>130868.54</v>
      </c>
      <c r="O200" s="101">
        <f t="shared" si="109"/>
        <v>21209.189999999995</v>
      </c>
      <c r="P200" s="101">
        <f t="shared" si="109"/>
        <v>-2501.4</v>
      </c>
      <c r="Q200" s="100">
        <f t="shared" si="109"/>
        <v>4972.66</v>
      </c>
      <c r="R200" s="101">
        <f t="shared" si="109"/>
        <v>25068.600000000002</v>
      </c>
      <c r="S200" s="70">
        <f t="shared" si="109"/>
        <v>206772.8</v>
      </c>
      <c r="T200" s="70">
        <f>T201+T206+T221+T226+T238+T212+T215+T218+T235</f>
        <v>156290.03000000003</v>
      </c>
      <c r="U200" s="25"/>
    </row>
    <row r="201" spans="1:21" s="2" customFormat="1" ht="37.5" customHeight="1">
      <c r="A201" s="14" t="s">
        <v>42</v>
      </c>
      <c r="B201" s="15"/>
      <c r="C201" s="44">
        <f>C202</f>
        <v>2000</v>
      </c>
      <c r="D201" s="44">
        <f>D202+D204</f>
        <v>890.49</v>
      </c>
      <c r="E201" s="44">
        <f>E202+E204</f>
        <v>2890.49</v>
      </c>
      <c r="F201" s="15" t="s">
        <v>279</v>
      </c>
      <c r="G201" s="15"/>
      <c r="H201" s="44">
        <f>H202</f>
        <v>2000</v>
      </c>
      <c r="I201" s="44">
        <f aca="true" t="shared" si="110" ref="I201:O201">I202+I204</f>
        <v>890.49</v>
      </c>
      <c r="J201" s="44">
        <f t="shared" si="110"/>
        <v>2890.49</v>
      </c>
      <c r="K201" s="44">
        <f t="shared" si="110"/>
        <v>0</v>
      </c>
      <c r="L201" s="44">
        <f t="shared" si="110"/>
        <v>0</v>
      </c>
      <c r="M201" s="44">
        <f t="shared" si="110"/>
        <v>96.3</v>
      </c>
      <c r="N201" s="71">
        <f t="shared" si="110"/>
        <v>2986.79</v>
      </c>
      <c r="O201" s="103">
        <f t="shared" si="110"/>
        <v>43.6</v>
      </c>
      <c r="P201" s="103"/>
      <c r="Q201" s="102">
        <f>Q202+Q204</f>
        <v>0</v>
      </c>
      <c r="R201" s="103">
        <f>R202+R204</f>
        <v>0</v>
      </c>
      <c r="S201" s="71">
        <f>S202+S204</f>
        <v>4511.719999999999</v>
      </c>
      <c r="T201" s="71">
        <f>T202+T204</f>
        <v>3172.55</v>
      </c>
      <c r="U201" s="25"/>
    </row>
    <row r="202" spans="1:21" s="2" customFormat="1" ht="36" customHeight="1">
      <c r="A202" s="4" t="s">
        <v>155</v>
      </c>
      <c r="B202" s="5"/>
      <c r="C202" s="45">
        <f>C203</f>
        <v>2000</v>
      </c>
      <c r="D202" s="45">
        <f>D203</f>
        <v>0</v>
      </c>
      <c r="E202" s="45">
        <f>E203</f>
        <v>2000</v>
      </c>
      <c r="F202" s="5" t="s">
        <v>280</v>
      </c>
      <c r="G202" s="5"/>
      <c r="H202" s="45">
        <f>H203</f>
        <v>2000</v>
      </c>
      <c r="I202" s="45">
        <f aca="true" t="shared" si="111" ref="I202:O202">I203</f>
        <v>0</v>
      </c>
      <c r="J202" s="45">
        <f t="shared" si="111"/>
        <v>2000</v>
      </c>
      <c r="K202" s="45">
        <f t="shared" si="111"/>
        <v>0</v>
      </c>
      <c r="L202" s="45">
        <f t="shared" si="111"/>
        <v>0</v>
      </c>
      <c r="M202" s="45">
        <f t="shared" si="111"/>
        <v>0</v>
      </c>
      <c r="N202" s="72">
        <f t="shared" si="111"/>
        <v>2000</v>
      </c>
      <c r="O202" s="105">
        <f t="shared" si="111"/>
        <v>0</v>
      </c>
      <c r="P202" s="105"/>
      <c r="Q202" s="104">
        <f>Q203</f>
        <v>0</v>
      </c>
      <c r="R202" s="105">
        <f>R203</f>
        <v>0</v>
      </c>
      <c r="S202" s="104">
        <f>S203</f>
        <v>2000</v>
      </c>
      <c r="T202" s="104">
        <f>T203</f>
        <v>1014.42</v>
      </c>
      <c r="U202" s="25"/>
    </row>
    <row r="203" spans="1:21" s="2" customFormat="1" ht="33" customHeight="1">
      <c r="A203" s="4" t="s">
        <v>16</v>
      </c>
      <c r="B203" s="5" t="s">
        <v>17</v>
      </c>
      <c r="C203" s="45">
        <v>2000</v>
      </c>
      <c r="D203" s="45"/>
      <c r="E203" s="45">
        <f>C203+D203</f>
        <v>2000</v>
      </c>
      <c r="F203" s="5" t="s">
        <v>280</v>
      </c>
      <c r="G203" s="5" t="s">
        <v>17</v>
      </c>
      <c r="H203" s="45">
        <v>2000</v>
      </c>
      <c r="I203" s="45"/>
      <c r="J203" s="45">
        <f>H203+I203</f>
        <v>2000</v>
      </c>
      <c r="K203" s="45"/>
      <c r="L203" s="45"/>
      <c r="M203" s="45"/>
      <c r="N203" s="72">
        <f>J203+M203+K203</f>
        <v>2000</v>
      </c>
      <c r="O203" s="105"/>
      <c r="P203" s="105"/>
      <c r="Q203" s="104"/>
      <c r="R203" s="105"/>
      <c r="S203" s="72">
        <f>N203+R203+O203+Q203</f>
        <v>2000</v>
      </c>
      <c r="T203" s="72">
        <v>1014.42</v>
      </c>
      <c r="U203" s="25"/>
    </row>
    <row r="204" spans="1:21" s="2" customFormat="1" ht="33" customHeight="1">
      <c r="A204" s="4" t="s">
        <v>303</v>
      </c>
      <c r="B204" s="5"/>
      <c r="C204" s="45"/>
      <c r="D204" s="45">
        <f>D205</f>
        <v>890.49</v>
      </c>
      <c r="E204" s="45">
        <f>C204+D204</f>
        <v>890.49</v>
      </c>
      <c r="F204" s="5" t="s">
        <v>304</v>
      </c>
      <c r="G204" s="5"/>
      <c r="H204" s="45"/>
      <c r="I204" s="45">
        <f aca="true" t="shared" si="112" ref="I204:O204">I205</f>
        <v>890.49</v>
      </c>
      <c r="J204" s="45">
        <f t="shared" si="112"/>
        <v>890.49</v>
      </c>
      <c r="K204" s="72">
        <f t="shared" si="112"/>
        <v>0</v>
      </c>
      <c r="L204" s="45">
        <f t="shared" si="112"/>
        <v>0</v>
      </c>
      <c r="M204" s="45">
        <f t="shared" si="112"/>
        <v>96.3</v>
      </c>
      <c r="N204" s="72">
        <f t="shared" si="112"/>
        <v>986.79</v>
      </c>
      <c r="O204" s="104">
        <f t="shared" si="112"/>
        <v>43.6</v>
      </c>
      <c r="P204" s="104"/>
      <c r="Q204" s="104">
        <f>Q205</f>
        <v>0</v>
      </c>
      <c r="R204" s="105">
        <f>R205</f>
        <v>0</v>
      </c>
      <c r="S204" s="72">
        <f>S205</f>
        <v>2511.72</v>
      </c>
      <c r="T204" s="72">
        <f>T205</f>
        <v>2158.13</v>
      </c>
      <c r="U204" s="25"/>
    </row>
    <row r="205" spans="1:21" s="2" customFormat="1" ht="33" customHeight="1">
      <c r="A205" s="4" t="s">
        <v>16</v>
      </c>
      <c r="B205" s="5" t="s">
        <v>17</v>
      </c>
      <c r="C205" s="45"/>
      <c r="D205" s="45">
        <v>890.49</v>
      </c>
      <c r="E205" s="45">
        <f>C205+D205</f>
        <v>890.49</v>
      </c>
      <c r="F205" s="5" t="s">
        <v>304</v>
      </c>
      <c r="G205" s="5" t="s">
        <v>17</v>
      </c>
      <c r="H205" s="45"/>
      <c r="I205" s="45">
        <v>890.49</v>
      </c>
      <c r="J205" s="45">
        <f>H205+I205</f>
        <v>890.49</v>
      </c>
      <c r="K205" s="72"/>
      <c r="L205" s="45"/>
      <c r="M205" s="45">
        <v>96.3</v>
      </c>
      <c r="N205" s="72">
        <f>J205+K205+M205</f>
        <v>986.79</v>
      </c>
      <c r="O205" s="72">
        <v>43.6</v>
      </c>
      <c r="P205" s="72"/>
      <c r="Q205" s="104"/>
      <c r="R205" s="105"/>
      <c r="S205" s="72">
        <v>2511.72</v>
      </c>
      <c r="T205" s="72">
        <v>2158.13</v>
      </c>
      <c r="U205" s="25"/>
    </row>
    <row r="206" spans="1:21" s="2" customFormat="1" ht="71.25" customHeight="1">
      <c r="A206" s="14" t="s">
        <v>156</v>
      </c>
      <c r="B206" s="15"/>
      <c r="C206" s="44">
        <f>C207+C210+C212+C215+C218</f>
        <v>59351.22</v>
      </c>
      <c r="D206" s="44">
        <f>D207+D210+D212+D215+D218</f>
        <v>11560.17</v>
      </c>
      <c r="E206" s="44">
        <f>E207+E210+E212+E215+E218</f>
        <v>70911.39</v>
      </c>
      <c r="F206" s="15" t="s">
        <v>281</v>
      </c>
      <c r="G206" s="15"/>
      <c r="H206" s="44">
        <f>H207+H210+H212+H215+H218</f>
        <v>59351.22</v>
      </c>
      <c r="I206" s="44">
        <f>I207+I210+I212+I215+I218</f>
        <v>11560.17</v>
      </c>
      <c r="J206" s="44">
        <f aca="true" t="shared" si="113" ref="J206:S206">J207+J210</f>
        <v>53211.39</v>
      </c>
      <c r="K206" s="44">
        <f t="shared" si="113"/>
        <v>6418.07</v>
      </c>
      <c r="L206" s="44">
        <f t="shared" si="113"/>
        <v>0</v>
      </c>
      <c r="M206" s="44">
        <f t="shared" si="113"/>
        <v>-501.65</v>
      </c>
      <c r="N206" s="71">
        <f t="shared" si="113"/>
        <v>59127.81</v>
      </c>
      <c r="O206" s="103">
        <f t="shared" si="113"/>
        <v>17960.51</v>
      </c>
      <c r="P206" s="103">
        <f t="shared" si="113"/>
        <v>-6291.3</v>
      </c>
      <c r="Q206" s="102">
        <f t="shared" si="113"/>
        <v>0</v>
      </c>
      <c r="R206" s="103">
        <f t="shared" si="113"/>
        <v>24068.600000000002</v>
      </c>
      <c r="S206" s="102">
        <f t="shared" si="113"/>
        <v>110647.93999999997</v>
      </c>
      <c r="T206" s="102">
        <f>T207+T210</f>
        <v>83440.79000000001</v>
      </c>
      <c r="U206" s="25"/>
    </row>
    <row r="207" spans="1:21" s="2" customFormat="1" ht="45.75" customHeight="1">
      <c r="A207" s="4" t="s">
        <v>157</v>
      </c>
      <c r="B207" s="5"/>
      <c r="C207" s="45">
        <f>C208+C209</f>
        <v>41651</v>
      </c>
      <c r="D207" s="45">
        <f>D208+D209</f>
        <v>11560.17</v>
      </c>
      <c r="E207" s="45">
        <f>E208+E209</f>
        <v>53211.17</v>
      </c>
      <c r="F207" s="5" t="s">
        <v>282</v>
      </c>
      <c r="G207" s="5"/>
      <c r="H207" s="45">
        <f aca="true" t="shared" si="114" ref="H207:S207">H208+H209</f>
        <v>41651</v>
      </c>
      <c r="I207" s="45">
        <f t="shared" si="114"/>
        <v>11560.17</v>
      </c>
      <c r="J207" s="45">
        <f t="shared" si="114"/>
        <v>53211.17</v>
      </c>
      <c r="K207" s="72">
        <f t="shared" si="114"/>
        <v>6418.07</v>
      </c>
      <c r="L207" s="45">
        <f t="shared" si="114"/>
        <v>0</v>
      </c>
      <c r="M207" s="45">
        <f t="shared" si="114"/>
        <v>-501.65</v>
      </c>
      <c r="N207" s="72">
        <f t="shared" si="114"/>
        <v>59127.59</v>
      </c>
      <c r="O207" s="104">
        <f t="shared" si="114"/>
        <v>17960.51</v>
      </c>
      <c r="P207" s="104">
        <f t="shared" si="114"/>
        <v>-6291.3</v>
      </c>
      <c r="Q207" s="104">
        <f t="shared" si="114"/>
        <v>0</v>
      </c>
      <c r="R207" s="105">
        <f t="shared" si="114"/>
        <v>24068.600000000002</v>
      </c>
      <c r="S207" s="104">
        <f t="shared" si="114"/>
        <v>110647.71999999997</v>
      </c>
      <c r="T207" s="104">
        <f>T208+T209</f>
        <v>83440.57</v>
      </c>
      <c r="U207" s="25"/>
    </row>
    <row r="208" spans="1:21" s="2" customFormat="1" ht="31.5">
      <c r="A208" s="4" t="s">
        <v>16</v>
      </c>
      <c r="B208" s="5" t="s">
        <v>17</v>
      </c>
      <c r="C208" s="45">
        <f>13500+4610+13500+610+200</f>
        <v>32420</v>
      </c>
      <c r="D208" s="45">
        <f>11563.17-3</f>
        <v>11560.17</v>
      </c>
      <c r="E208" s="45">
        <f>C208+D208</f>
        <v>43980.17</v>
      </c>
      <c r="F208" s="5" t="s">
        <v>282</v>
      </c>
      <c r="G208" s="5" t="s">
        <v>17</v>
      </c>
      <c r="H208" s="45">
        <f>13500+4610+13500+610+200</f>
        <v>32420</v>
      </c>
      <c r="I208" s="45">
        <f>11563.17-3</f>
        <v>11560.17</v>
      </c>
      <c r="J208" s="45">
        <f>H208+I208</f>
        <v>43980.17</v>
      </c>
      <c r="K208" s="80">
        <f>4658.52+135.78+1623.77</f>
        <v>6418.07</v>
      </c>
      <c r="L208" s="45"/>
      <c r="M208" s="45">
        <v>-501.65</v>
      </c>
      <c r="N208" s="72">
        <f>J208+K208+M208</f>
        <v>49896.59</v>
      </c>
      <c r="O208" s="72">
        <v>17960.51</v>
      </c>
      <c r="P208" s="72">
        <v>-6291.3</v>
      </c>
      <c r="Q208" s="72"/>
      <c r="R208" s="45">
        <f>-5211.76+68.6</f>
        <v>-5143.16</v>
      </c>
      <c r="S208" s="72">
        <f>1928.9+70716.29+135.78+1723.73</f>
        <v>74504.69999999998</v>
      </c>
      <c r="T208" s="72">
        <f>1831.17+60357.17+135.78+1723.73</f>
        <v>64047.85</v>
      </c>
      <c r="U208" s="25"/>
    </row>
    <row r="209" spans="1:21" s="2" customFormat="1" ht="47.25">
      <c r="A209" s="4" t="s">
        <v>69</v>
      </c>
      <c r="B209" s="5" t="s">
        <v>13</v>
      </c>
      <c r="C209" s="45">
        <f>7431+1800</f>
        <v>9231</v>
      </c>
      <c r="D209" s="45"/>
      <c r="E209" s="45">
        <f>C209+D209</f>
        <v>9231</v>
      </c>
      <c r="F209" s="5" t="s">
        <v>282</v>
      </c>
      <c r="G209" s="5" t="s">
        <v>13</v>
      </c>
      <c r="H209" s="45">
        <f>7431+1800</f>
        <v>9231</v>
      </c>
      <c r="I209" s="45"/>
      <c r="J209" s="45">
        <f>H209+I209</f>
        <v>9231</v>
      </c>
      <c r="K209" s="72"/>
      <c r="L209" s="45"/>
      <c r="M209" s="45"/>
      <c r="N209" s="72">
        <f>J209+K209+M209</f>
        <v>9231</v>
      </c>
      <c r="O209" s="72"/>
      <c r="P209" s="72"/>
      <c r="Q209" s="72"/>
      <c r="R209" s="45">
        <f>5211.76+24000</f>
        <v>29211.760000000002</v>
      </c>
      <c r="S209" s="72">
        <v>36143.02</v>
      </c>
      <c r="T209" s="72">
        <v>19392.72</v>
      </c>
      <c r="U209" s="25"/>
    </row>
    <row r="210" spans="1:21" s="2" customFormat="1" ht="55.5" customHeight="1">
      <c r="A210" s="29" t="s">
        <v>339</v>
      </c>
      <c r="B210" s="30"/>
      <c r="C210" s="51">
        <f>C211</f>
        <v>0.22</v>
      </c>
      <c r="D210" s="51">
        <f>D211</f>
        <v>0</v>
      </c>
      <c r="E210" s="51">
        <f>E211</f>
        <v>0.22</v>
      </c>
      <c r="F210" s="30" t="s">
        <v>371</v>
      </c>
      <c r="G210" s="30"/>
      <c r="H210" s="51">
        <f aca="true" t="shared" si="115" ref="H210:O210">H211</f>
        <v>0.22</v>
      </c>
      <c r="I210" s="51">
        <f t="shared" si="115"/>
        <v>0</v>
      </c>
      <c r="J210" s="51">
        <f t="shared" si="115"/>
        <v>0.22</v>
      </c>
      <c r="K210" s="74">
        <f t="shared" si="115"/>
        <v>0</v>
      </c>
      <c r="L210" s="51">
        <f t="shared" si="115"/>
        <v>0</v>
      </c>
      <c r="M210" s="51">
        <f t="shared" si="115"/>
        <v>0</v>
      </c>
      <c r="N210" s="74">
        <f t="shared" si="115"/>
        <v>0.22</v>
      </c>
      <c r="O210" s="106">
        <f t="shared" si="115"/>
        <v>0</v>
      </c>
      <c r="P210" s="106"/>
      <c r="Q210" s="106">
        <f>Q211</f>
        <v>0</v>
      </c>
      <c r="R210" s="107">
        <f>R211</f>
        <v>0</v>
      </c>
      <c r="S210" s="74">
        <f>S211</f>
        <v>0.22</v>
      </c>
      <c r="T210" s="74">
        <f>T211</f>
        <v>0.22</v>
      </c>
      <c r="U210" s="25"/>
    </row>
    <row r="211" spans="1:21" s="2" customFormat="1" ht="31.5" customHeight="1">
      <c r="A211" s="4" t="s">
        <v>16</v>
      </c>
      <c r="B211" s="5" t="s">
        <v>17</v>
      </c>
      <c r="C211" s="45">
        <v>0.22</v>
      </c>
      <c r="D211" s="45"/>
      <c r="E211" s="45">
        <f>C211+D211</f>
        <v>0.22</v>
      </c>
      <c r="F211" s="5" t="s">
        <v>371</v>
      </c>
      <c r="G211" s="5" t="s">
        <v>17</v>
      </c>
      <c r="H211" s="45">
        <v>0.22</v>
      </c>
      <c r="I211" s="45"/>
      <c r="J211" s="45">
        <f>H211+I211</f>
        <v>0.22</v>
      </c>
      <c r="K211" s="72"/>
      <c r="L211" s="45"/>
      <c r="M211" s="45"/>
      <c r="N211" s="72">
        <f>J211+L211</f>
        <v>0.22</v>
      </c>
      <c r="O211" s="104"/>
      <c r="P211" s="104"/>
      <c r="Q211" s="104"/>
      <c r="R211" s="105"/>
      <c r="S211" s="72">
        <f>N211+R211+O211+Q211</f>
        <v>0.22</v>
      </c>
      <c r="T211" s="72">
        <v>0.22</v>
      </c>
      <c r="U211" s="25"/>
    </row>
    <row r="212" spans="1:21" s="2" customFormat="1" ht="51" customHeight="1">
      <c r="A212" s="29" t="s">
        <v>341</v>
      </c>
      <c r="B212" s="30"/>
      <c r="C212" s="51">
        <f>C213</f>
        <v>2000</v>
      </c>
      <c r="D212" s="51">
        <f>D213</f>
        <v>0</v>
      </c>
      <c r="E212" s="51">
        <f>E213</f>
        <v>2000</v>
      </c>
      <c r="F212" s="30" t="s">
        <v>340</v>
      </c>
      <c r="G212" s="30"/>
      <c r="H212" s="51">
        <f aca="true" t="shared" si="116" ref="H212:O212">H213</f>
        <v>2000</v>
      </c>
      <c r="I212" s="51">
        <f t="shared" si="116"/>
        <v>0</v>
      </c>
      <c r="J212" s="51">
        <f t="shared" si="116"/>
        <v>2000</v>
      </c>
      <c r="K212" s="74">
        <f t="shared" si="116"/>
        <v>0</v>
      </c>
      <c r="L212" s="51">
        <f t="shared" si="116"/>
        <v>0</v>
      </c>
      <c r="M212" s="51">
        <f t="shared" si="116"/>
        <v>0</v>
      </c>
      <c r="N212" s="74">
        <f t="shared" si="116"/>
        <v>2000</v>
      </c>
      <c r="O212" s="106">
        <f t="shared" si="116"/>
        <v>790.21</v>
      </c>
      <c r="P212" s="106">
        <f>P213+P214</f>
        <v>3789.9</v>
      </c>
      <c r="Q212" s="106">
        <f>Q213+Q214</f>
        <v>4972.66</v>
      </c>
      <c r="R212" s="106">
        <f>R213+R214</f>
        <v>0</v>
      </c>
      <c r="S212" s="106">
        <f>S213+S214</f>
        <v>12446.48</v>
      </c>
      <c r="T212" s="106">
        <f>T213+T214</f>
        <v>7471.17</v>
      </c>
      <c r="U212" s="25"/>
    </row>
    <row r="213" spans="1:21" s="2" customFormat="1" ht="32.25" customHeight="1">
      <c r="A213" s="4" t="s">
        <v>16</v>
      </c>
      <c r="B213" s="5" t="s">
        <v>17</v>
      </c>
      <c r="C213" s="45">
        <v>2000</v>
      </c>
      <c r="D213" s="45"/>
      <c r="E213" s="45">
        <f>C213+D213</f>
        <v>2000</v>
      </c>
      <c r="F213" s="5" t="s">
        <v>340</v>
      </c>
      <c r="G213" s="5" t="s">
        <v>17</v>
      </c>
      <c r="H213" s="45">
        <v>2000</v>
      </c>
      <c r="I213" s="45"/>
      <c r="J213" s="45">
        <f>H213+I213</f>
        <v>2000</v>
      </c>
      <c r="K213" s="72"/>
      <c r="L213" s="45"/>
      <c r="M213" s="45"/>
      <c r="N213" s="72">
        <f>J213+L213</f>
        <v>2000</v>
      </c>
      <c r="O213" s="72">
        <v>790.21</v>
      </c>
      <c r="P213" s="72"/>
      <c r="Q213" s="72">
        <v>4614.97</v>
      </c>
      <c r="R213" s="45"/>
      <c r="S213" s="72">
        <f>N213+R213+O213+Q213</f>
        <v>7405.18</v>
      </c>
      <c r="T213" s="72">
        <v>2429.87</v>
      </c>
      <c r="U213" s="25"/>
    </row>
    <row r="214" spans="1:21" s="2" customFormat="1" ht="58.5" customHeight="1">
      <c r="A214" s="4" t="s">
        <v>69</v>
      </c>
      <c r="B214" s="5"/>
      <c r="C214" s="45"/>
      <c r="D214" s="45"/>
      <c r="E214" s="45"/>
      <c r="F214" s="5" t="s">
        <v>340</v>
      </c>
      <c r="G214" s="5" t="s">
        <v>13</v>
      </c>
      <c r="H214" s="45"/>
      <c r="I214" s="45"/>
      <c r="J214" s="45"/>
      <c r="K214" s="72"/>
      <c r="L214" s="45"/>
      <c r="M214" s="45"/>
      <c r="N214" s="72"/>
      <c r="O214" s="72"/>
      <c r="P214" s="72">
        <v>3789.9</v>
      </c>
      <c r="Q214" s="72">
        <v>357.69</v>
      </c>
      <c r="R214" s="45"/>
      <c r="S214" s="72">
        <v>5041.3</v>
      </c>
      <c r="T214" s="72">
        <v>5041.3</v>
      </c>
      <c r="U214" s="25"/>
    </row>
    <row r="215" spans="1:21" s="2" customFormat="1" ht="33.75" customHeight="1">
      <c r="A215" s="14" t="s">
        <v>268</v>
      </c>
      <c r="B215" s="15"/>
      <c r="C215" s="44">
        <f>C217</f>
        <v>13000</v>
      </c>
      <c r="D215" s="44">
        <f>D217</f>
        <v>0</v>
      </c>
      <c r="E215" s="44">
        <f>E217</f>
        <v>13000</v>
      </c>
      <c r="F215" s="15" t="s">
        <v>283</v>
      </c>
      <c r="G215" s="15"/>
      <c r="H215" s="44">
        <f aca="true" t="shared" si="117" ref="H215:O215">H217</f>
        <v>13000</v>
      </c>
      <c r="I215" s="44">
        <f t="shared" si="117"/>
        <v>0</v>
      </c>
      <c r="J215" s="44">
        <f t="shared" si="117"/>
        <v>13000</v>
      </c>
      <c r="K215" s="71">
        <f t="shared" si="117"/>
        <v>0</v>
      </c>
      <c r="L215" s="44">
        <f t="shared" si="117"/>
        <v>0</v>
      </c>
      <c r="M215" s="44">
        <f t="shared" si="117"/>
        <v>0</v>
      </c>
      <c r="N215" s="102">
        <f t="shared" si="117"/>
        <v>13000</v>
      </c>
      <c r="O215" s="102">
        <f t="shared" si="117"/>
        <v>0</v>
      </c>
      <c r="P215" s="102"/>
      <c r="Q215" s="102">
        <f>Q217</f>
        <v>0</v>
      </c>
      <c r="R215" s="103">
        <f>R217</f>
        <v>0</v>
      </c>
      <c r="S215" s="102">
        <f>S217</f>
        <v>13000</v>
      </c>
      <c r="T215" s="102">
        <f>T217</f>
        <v>9300</v>
      </c>
      <c r="U215" s="25"/>
    </row>
    <row r="216" spans="1:21" s="2" customFormat="1" ht="27.75" customHeight="1">
      <c r="A216" s="4" t="s">
        <v>159</v>
      </c>
      <c r="B216" s="5"/>
      <c r="C216" s="45">
        <f>C217</f>
        <v>13000</v>
      </c>
      <c r="D216" s="45">
        <f>D217</f>
        <v>0</v>
      </c>
      <c r="E216" s="45">
        <f>E217</f>
        <v>13000</v>
      </c>
      <c r="F216" s="5" t="s">
        <v>284</v>
      </c>
      <c r="G216" s="5"/>
      <c r="H216" s="45">
        <f>H217</f>
        <v>13000</v>
      </c>
      <c r="I216" s="45">
        <f>I217</f>
        <v>0</v>
      </c>
      <c r="J216" s="45">
        <f>J217</f>
        <v>13000</v>
      </c>
      <c r="K216" s="72"/>
      <c r="L216" s="45"/>
      <c r="M216" s="45"/>
      <c r="N216" s="104">
        <f>N217</f>
        <v>13000</v>
      </c>
      <c r="O216" s="104"/>
      <c r="P216" s="104"/>
      <c r="Q216" s="104"/>
      <c r="R216" s="105"/>
      <c r="S216" s="104">
        <f>S217</f>
        <v>13000</v>
      </c>
      <c r="T216" s="104">
        <f>T217</f>
        <v>9300</v>
      </c>
      <c r="U216" s="25"/>
    </row>
    <row r="217" spans="1:21" s="2" customFormat="1" ht="38.25" customHeight="1">
      <c r="A217" s="4" t="s">
        <v>16</v>
      </c>
      <c r="B217" s="5" t="s">
        <v>17</v>
      </c>
      <c r="C217" s="45">
        <v>13000</v>
      </c>
      <c r="D217" s="45"/>
      <c r="E217" s="45">
        <v>13000</v>
      </c>
      <c r="F217" s="5" t="s">
        <v>284</v>
      </c>
      <c r="G217" s="5" t="s">
        <v>17</v>
      </c>
      <c r="H217" s="45">
        <v>13000</v>
      </c>
      <c r="I217" s="45"/>
      <c r="J217" s="45">
        <v>13000</v>
      </c>
      <c r="K217" s="72"/>
      <c r="L217" s="45"/>
      <c r="M217" s="45"/>
      <c r="N217" s="72">
        <f>J217+M217</f>
        <v>13000</v>
      </c>
      <c r="O217" s="104"/>
      <c r="P217" s="104"/>
      <c r="Q217" s="104"/>
      <c r="R217" s="105"/>
      <c r="S217" s="72">
        <f>N217+R217+O217+Q217</f>
        <v>13000</v>
      </c>
      <c r="T217" s="72">
        <v>9300</v>
      </c>
      <c r="U217" s="25"/>
    </row>
    <row r="218" spans="1:21" s="2" customFormat="1" ht="74.25" customHeight="1">
      <c r="A218" s="14" t="s">
        <v>160</v>
      </c>
      <c r="B218" s="15"/>
      <c r="C218" s="44">
        <f aca="true" t="shared" si="118" ref="C218:E219">C219</f>
        <v>2700</v>
      </c>
      <c r="D218" s="44">
        <f t="shared" si="118"/>
        <v>0</v>
      </c>
      <c r="E218" s="44">
        <f t="shared" si="118"/>
        <v>2700</v>
      </c>
      <c r="F218" s="15" t="s">
        <v>285</v>
      </c>
      <c r="G218" s="15"/>
      <c r="H218" s="44">
        <f aca="true" t="shared" si="119" ref="H218:O219">H219</f>
        <v>2700</v>
      </c>
      <c r="I218" s="44">
        <f t="shared" si="119"/>
        <v>0</v>
      </c>
      <c r="J218" s="44">
        <f t="shared" si="119"/>
        <v>2700</v>
      </c>
      <c r="K218" s="71">
        <f t="shared" si="119"/>
        <v>0</v>
      </c>
      <c r="L218" s="44">
        <f t="shared" si="119"/>
        <v>0</v>
      </c>
      <c r="M218" s="44">
        <f t="shared" si="119"/>
        <v>6843.87</v>
      </c>
      <c r="N218" s="71">
        <f t="shared" si="119"/>
        <v>9543.869999999999</v>
      </c>
      <c r="O218" s="102">
        <f t="shared" si="119"/>
        <v>1387.23</v>
      </c>
      <c r="P218" s="102"/>
      <c r="Q218" s="102">
        <f aca="true" t="shared" si="120" ref="Q218:T219">Q219</f>
        <v>0</v>
      </c>
      <c r="R218" s="103">
        <f t="shared" si="120"/>
        <v>0</v>
      </c>
      <c r="S218" s="71">
        <f t="shared" si="120"/>
        <v>10931.099999999999</v>
      </c>
      <c r="T218" s="71">
        <f t="shared" si="120"/>
        <v>7169.68</v>
      </c>
      <c r="U218" s="25"/>
    </row>
    <row r="219" spans="1:21" s="2" customFormat="1" ht="36" customHeight="1">
      <c r="A219" s="4" t="s">
        <v>161</v>
      </c>
      <c r="B219" s="5"/>
      <c r="C219" s="45">
        <f t="shared" si="118"/>
        <v>2700</v>
      </c>
      <c r="D219" s="45">
        <f t="shared" si="118"/>
        <v>0</v>
      </c>
      <c r="E219" s="45">
        <f t="shared" si="118"/>
        <v>2700</v>
      </c>
      <c r="F219" s="5" t="s">
        <v>286</v>
      </c>
      <c r="G219" s="5"/>
      <c r="H219" s="45">
        <f t="shared" si="119"/>
        <v>2700</v>
      </c>
      <c r="I219" s="45">
        <f t="shared" si="119"/>
        <v>0</v>
      </c>
      <c r="J219" s="45">
        <f t="shared" si="119"/>
        <v>2700</v>
      </c>
      <c r="K219" s="72">
        <f t="shared" si="119"/>
        <v>0</v>
      </c>
      <c r="L219" s="45">
        <f t="shared" si="119"/>
        <v>0</v>
      </c>
      <c r="M219" s="45">
        <f t="shared" si="119"/>
        <v>6843.87</v>
      </c>
      <c r="N219" s="72">
        <f t="shared" si="119"/>
        <v>9543.869999999999</v>
      </c>
      <c r="O219" s="104">
        <f t="shared" si="119"/>
        <v>1387.23</v>
      </c>
      <c r="P219" s="104"/>
      <c r="Q219" s="104">
        <f t="shared" si="120"/>
        <v>0</v>
      </c>
      <c r="R219" s="105">
        <f t="shared" si="120"/>
        <v>0</v>
      </c>
      <c r="S219" s="72">
        <f t="shared" si="120"/>
        <v>10931.099999999999</v>
      </c>
      <c r="T219" s="72">
        <f t="shared" si="120"/>
        <v>7169.68</v>
      </c>
      <c r="U219" s="25"/>
    </row>
    <row r="220" spans="1:21" s="2" customFormat="1" ht="37.5" customHeight="1">
      <c r="A220" s="4" t="s">
        <v>16</v>
      </c>
      <c r="B220" s="5" t="s">
        <v>17</v>
      </c>
      <c r="C220" s="45">
        <v>2700</v>
      </c>
      <c r="D220" s="45"/>
      <c r="E220" s="45">
        <f>C220+D220</f>
        <v>2700</v>
      </c>
      <c r="F220" s="5" t="s">
        <v>286</v>
      </c>
      <c r="G220" s="5" t="s">
        <v>17</v>
      </c>
      <c r="H220" s="45">
        <v>2700</v>
      </c>
      <c r="I220" s="45"/>
      <c r="J220" s="45">
        <f>H220+I220</f>
        <v>2700</v>
      </c>
      <c r="K220" s="72"/>
      <c r="L220" s="45"/>
      <c r="M220" s="45">
        <v>6843.87</v>
      </c>
      <c r="N220" s="72">
        <f>J220+M220</f>
        <v>9543.869999999999</v>
      </c>
      <c r="O220" s="72">
        <v>1387.23</v>
      </c>
      <c r="P220" s="72"/>
      <c r="Q220" s="72"/>
      <c r="R220" s="45">
        <v>0</v>
      </c>
      <c r="S220" s="72">
        <f>N220+R220+O220+Q220</f>
        <v>10931.099999999999</v>
      </c>
      <c r="T220" s="72">
        <v>7169.68</v>
      </c>
      <c r="U220" s="25"/>
    </row>
    <row r="221" spans="1:21" s="2" customFormat="1" ht="61.5" customHeight="1">
      <c r="A221" s="14" t="s">
        <v>407</v>
      </c>
      <c r="B221" s="15"/>
      <c r="C221" s="44">
        <f>C222</f>
        <v>20048.9</v>
      </c>
      <c r="D221" s="44">
        <f>D222</f>
        <v>0</v>
      </c>
      <c r="E221" s="44">
        <f>E222</f>
        <v>20048.9</v>
      </c>
      <c r="F221" s="15" t="s">
        <v>287</v>
      </c>
      <c r="G221" s="15"/>
      <c r="H221" s="44">
        <f aca="true" t="shared" si="121" ref="H221:O221">H222</f>
        <v>20048.9</v>
      </c>
      <c r="I221" s="44">
        <f t="shared" si="121"/>
        <v>0</v>
      </c>
      <c r="J221" s="44">
        <f t="shared" si="121"/>
        <v>20048.9</v>
      </c>
      <c r="K221" s="71">
        <f t="shared" si="121"/>
        <v>0</v>
      </c>
      <c r="L221" s="44">
        <f t="shared" si="121"/>
        <v>0</v>
      </c>
      <c r="M221" s="44">
        <f t="shared" si="121"/>
        <v>0</v>
      </c>
      <c r="N221" s="71">
        <f t="shared" si="121"/>
        <v>20048.9</v>
      </c>
      <c r="O221" s="102">
        <f t="shared" si="121"/>
        <v>0</v>
      </c>
      <c r="P221" s="102"/>
      <c r="Q221" s="102">
        <f>Q222</f>
        <v>0</v>
      </c>
      <c r="R221" s="103">
        <f>R222</f>
        <v>1000</v>
      </c>
      <c r="S221" s="71">
        <f>S222</f>
        <v>21048.899999999998</v>
      </c>
      <c r="T221" s="71">
        <f>T222</f>
        <v>14733.48</v>
      </c>
      <c r="U221" s="25"/>
    </row>
    <row r="222" spans="1:21" s="2" customFormat="1" ht="50.25" customHeight="1">
      <c r="A222" s="4" t="s">
        <v>408</v>
      </c>
      <c r="B222" s="5"/>
      <c r="C222" s="45">
        <f>C223+C224</f>
        <v>20048.9</v>
      </c>
      <c r="D222" s="45">
        <f>D223+D224</f>
        <v>0</v>
      </c>
      <c r="E222" s="45">
        <f>E223+E224</f>
        <v>20048.9</v>
      </c>
      <c r="F222" s="5" t="s">
        <v>288</v>
      </c>
      <c r="G222" s="5"/>
      <c r="H222" s="45">
        <f>H223+H224</f>
        <v>20048.9</v>
      </c>
      <c r="I222" s="45">
        <f>I223+I224</f>
        <v>0</v>
      </c>
      <c r="J222" s="45">
        <f>J223+J224</f>
        <v>20048.9</v>
      </c>
      <c r="K222" s="72">
        <f>K223+K224</f>
        <v>0</v>
      </c>
      <c r="L222" s="45">
        <f>L223+L224</f>
        <v>0</v>
      </c>
      <c r="M222" s="45">
        <f>M223+M224+M225</f>
        <v>0</v>
      </c>
      <c r="N222" s="72">
        <f>N223+N224+N225</f>
        <v>20048.9</v>
      </c>
      <c r="O222" s="104">
        <f>O223+O224</f>
        <v>0</v>
      </c>
      <c r="P222" s="104"/>
      <c r="Q222" s="104">
        <f>Q223+Q224</f>
        <v>0</v>
      </c>
      <c r="R222" s="105">
        <f>R223+R224+R225</f>
        <v>1000</v>
      </c>
      <c r="S222" s="72">
        <f>S223+S224+S225</f>
        <v>21048.899999999998</v>
      </c>
      <c r="T222" s="72">
        <f>T223+T224+T225</f>
        <v>14733.48</v>
      </c>
      <c r="U222" s="25"/>
    </row>
    <row r="223" spans="1:21" s="2" customFormat="1" ht="98.25" customHeight="1">
      <c r="A223" s="4" t="s">
        <v>59</v>
      </c>
      <c r="B223" s="5" t="s">
        <v>15</v>
      </c>
      <c r="C223" s="45">
        <f>12588.4+3802</f>
        <v>16390.4</v>
      </c>
      <c r="D223" s="45"/>
      <c r="E223" s="45">
        <f>C223+D223</f>
        <v>16390.4</v>
      </c>
      <c r="F223" s="5" t="s">
        <v>288</v>
      </c>
      <c r="G223" s="5" t="s">
        <v>15</v>
      </c>
      <c r="H223" s="45">
        <f>12588.4+3802</f>
        <v>16390.4</v>
      </c>
      <c r="I223" s="45"/>
      <c r="J223" s="45">
        <f>H223+I223</f>
        <v>16390.4</v>
      </c>
      <c r="K223" s="72"/>
      <c r="L223" s="45"/>
      <c r="M223" s="45">
        <v>-39.2</v>
      </c>
      <c r="N223" s="72">
        <f>J223+M223</f>
        <v>16351.2</v>
      </c>
      <c r="O223" s="72"/>
      <c r="P223" s="72"/>
      <c r="Q223" s="72"/>
      <c r="R223" s="45"/>
      <c r="S223" s="72">
        <f>N223+R223+O223+Q223</f>
        <v>16351.2</v>
      </c>
      <c r="T223" s="72">
        <v>12029.86</v>
      </c>
      <c r="U223" s="25"/>
    </row>
    <row r="224" spans="1:21" s="2" customFormat="1" ht="38.25" customHeight="1">
      <c r="A224" s="4" t="s">
        <v>16</v>
      </c>
      <c r="B224" s="5" t="s">
        <v>17</v>
      </c>
      <c r="C224" s="45">
        <v>3658.5</v>
      </c>
      <c r="D224" s="45"/>
      <c r="E224" s="45">
        <f>C224+D224</f>
        <v>3658.5</v>
      </c>
      <c r="F224" s="5" t="s">
        <v>288</v>
      </c>
      <c r="G224" s="5" t="s">
        <v>17</v>
      </c>
      <c r="H224" s="45">
        <v>3658.5</v>
      </c>
      <c r="I224" s="45"/>
      <c r="J224" s="45">
        <f>H224+I224</f>
        <v>3658.5</v>
      </c>
      <c r="K224" s="72"/>
      <c r="L224" s="45"/>
      <c r="M224" s="45">
        <v>24.3</v>
      </c>
      <c r="N224" s="72">
        <f>J224+M224</f>
        <v>3682.8</v>
      </c>
      <c r="O224" s="72"/>
      <c r="P224" s="72"/>
      <c r="Q224" s="72"/>
      <c r="R224" s="45">
        <f>-3.3+1000</f>
        <v>996.7</v>
      </c>
      <c r="S224" s="72">
        <v>4671.83</v>
      </c>
      <c r="T224" s="72">
        <v>2678.31</v>
      </c>
      <c r="U224" s="25"/>
    </row>
    <row r="225" spans="1:21" s="2" customFormat="1" ht="25.5" customHeight="1">
      <c r="A225" s="4" t="s">
        <v>58</v>
      </c>
      <c r="B225" s="5"/>
      <c r="C225" s="45"/>
      <c r="D225" s="45"/>
      <c r="E225" s="45"/>
      <c r="F225" s="5" t="s">
        <v>288</v>
      </c>
      <c r="G225" s="5" t="s">
        <v>19</v>
      </c>
      <c r="H225" s="45"/>
      <c r="I225" s="45"/>
      <c r="J225" s="45"/>
      <c r="K225" s="72"/>
      <c r="L225" s="45"/>
      <c r="M225" s="45">
        <v>14.9</v>
      </c>
      <c r="N225" s="72">
        <f>M225</f>
        <v>14.9</v>
      </c>
      <c r="O225" s="72"/>
      <c r="P225" s="72"/>
      <c r="Q225" s="72"/>
      <c r="R225" s="45">
        <v>3.3</v>
      </c>
      <c r="S225" s="72">
        <v>25.87</v>
      </c>
      <c r="T225" s="72">
        <v>25.31</v>
      </c>
      <c r="U225" s="25"/>
    </row>
    <row r="226" spans="1:21" s="2" customFormat="1" ht="39" customHeight="1">
      <c r="A226" s="14" t="s">
        <v>305</v>
      </c>
      <c r="B226" s="15"/>
      <c r="C226" s="44"/>
      <c r="D226" s="44">
        <f>D227</f>
        <v>5092.5</v>
      </c>
      <c r="E226" s="44">
        <f>C226+D226</f>
        <v>5092.5</v>
      </c>
      <c r="F226" s="15" t="s">
        <v>306</v>
      </c>
      <c r="G226" s="15"/>
      <c r="H226" s="44"/>
      <c r="I226" s="44">
        <f>I227</f>
        <v>5092.5</v>
      </c>
      <c r="J226" s="44">
        <f>J227</f>
        <v>5086.5</v>
      </c>
      <c r="K226" s="71">
        <f>K227+K231+K233</f>
        <v>672.07</v>
      </c>
      <c r="L226" s="44">
        <f>L227+L231+L233</f>
        <v>2723.86</v>
      </c>
      <c r="M226" s="44">
        <f>M227+M231+M233</f>
        <v>6169.740000000001</v>
      </c>
      <c r="N226" s="71">
        <f>N227+N231+N233</f>
        <v>14652.170000000002</v>
      </c>
      <c r="O226" s="102">
        <f>O227+O231+O233</f>
        <v>969.14</v>
      </c>
      <c r="P226" s="102"/>
      <c r="Q226" s="102">
        <f>Q227+Q231+Q233</f>
        <v>0</v>
      </c>
      <c r="R226" s="103">
        <f>R227+R231+R233</f>
        <v>0</v>
      </c>
      <c r="S226" s="71">
        <f>S227+S231+S233</f>
        <v>15396.17</v>
      </c>
      <c r="T226" s="71">
        <f>T227+T231+T233</f>
        <v>12441.08</v>
      </c>
      <c r="U226" s="25"/>
    </row>
    <row r="227" spans="1:21" s="2" customFormat="1" ht="21" customHeight="1">
      <c r="A227" s="4" t="s">
        <v>307</v>
      </c>
      <c r="B227" s="5"/>
      <c r="C227" s="45"/>
      <c r="D227" s="45">
        <f>D228</f>
        <v>5092.5</v>
      </c>
      <c r="E227" s="45">
        <f>C227+D227</f>
        <v>5092.5</v>
      </c>
      <c r="F227" s="5" t="s">
        <v>308</v>
      </c>
      <c r="G227" s="5"/>
      <c r="H227" s="45"/>
      <c r="I227" s="45">
        <f>I228</f>
        <v>5092.5</v>
      </c>
      <c r="J227" s="45">
        <f aca="true" t="shared" si="122" ref="J227:O227">J228+J230</f>
        <v>5086.5</v>
      </c>
      <c r="K227" s="72">
        <f t="shared" si="122"/>
        <v>91.36</v>
      </c>
      <c r="L227" s="45">
        <f t="shared" si="122"/>
        <v>0</v>
      </c>
      <c r="M227" s="45">
        <f t="shared" si="122"/>
        <v>1380.6000000000001</v>
      </c>
      <c r="N227" s="69">
        <f t="shared" si="122"/>
        <v>6558.46</v>
      </c>
      <c r="O227" s="98">
        <f t="shared" si="122"/>
        <v>969.14</v>
      </c>
      <c r="P227" s="98"/>
      <c r="Q227" s="98">
        <f>Q228+Q230</f>
        <v>0</v>
      </c>
      <c r="R227" s="99">
        <f>R228+R230+R229</f>
        <v>0</v>
      </c>
      <c r="S227" s="98">
        <f>S228+S230+S229</f>
        <v>7302.459999999999</v>
      </c>
      <c r="T227" s="98">
        <f>T228+T230+T229</f>
        <v>7071.23</v>
      </c>
      <c r="U227" s="25"/>
    </row>
    <row r="228" spans="1:21" s="2" customFormat="1" ht="38.25" customHeight="1">
      <c r="A228" s="4" t="s">
        <v>16</v>
      </c>
      <c r="B228" s="5" t="s">
        <v>17</v>
      </c>
      <c r="C228" s="45"/>
      <c r="D228" s="45">
        <v>5092.5</v>
      </c>
      <c r="E228" s="45">
        <f>C228+D228</f>
        <v>5092.5</v>
      </c>
      <c r="F228" s="5" t="s">
        <v>308</v>
      </c>
      <c r="G228" s="5" t="s">
        <v>17</v>
      </c>
      <c r="H228" s="45"/>
      <c r="I228" s="45">
        <v>5092.5</v>
      </c>
      <c r="J228" s="45">
        <f>H228+I228-1282.2-6</f>
        <v>3804.3</v>
      </c>
      <c r="K228" s="72">
        <v>91.36</v>
      </c>
      <c r="L228" s="45"/>
      <c r="M228" s="45">
        <f>1282.2+98.4</f>
        <v>1380.6000000000001</v>
      </c>
      <c r="N228" s="84">
        <f>K228+L228+M228+J228</f>
        <v>5276.26</v>
      </c>
      <c r="O228" s="84">
        <v>969.14</v>
      </c>
      <c r="P228" s="84"/>
      <c r="Q228" s="84"/>
      <c r="R228" s="52"/>
      <c r="S228" s="84">
        <v>5550.9</v>
      </c>
      <c r="T228" s="84">
        <v>5319.67</v>
      </c>
      <c r="U228" s="25"/>
    </row>
    <row r="229" spans="1:21" s="2" customFormat="1" ht="48.75" customHeight="1">
      <c r="A229" s="4" t="s">
        <v>146</v>
      </c>
      <c r="B229" s="5"/>
      <c r="C229" s="45"/>
      <c r="D229" s="45"/>
      <c r="E229" s="45"/>
      <c r="F229" s="5" t="s">
        <v>308</v>
      </c>
      <c r="G229" s="5" t="s">
        <v>48</v>
      </c>
      <c r="H229" s="45"/>
      <c r="I229" s="45"/>
      <c r="J229" s="45"/>
      <c r="K229" s="72"/>
      <c r="L229" s="45"/>
      <c r="M229" s="45"/>
      <c r="N229" s="84"/>
      <c r="O229" s="84"/>
      <c r="P229" s="84"/>
      <c r="Q229" s="84"/>
      <c r="R229" s="52"/>
      <c r="S229" s="84">
        <v>469.44</v>
      </c>
      <c r="T229" s="84">
        <v>469.44</v>
      </c>
      <c r="U229" s="25"/>
    </row>
    <row r="230" spans="1:21" s="2" customFormat="1" ht="29.25" customHeight="1">
      <c r="A230" s="4" t="s">
        <v>58</v>
      </c>
      <c r="B230" s="5" t="s">
        <v>19</v>
      </c>
      <c r="C230" s="45"/>
      <c r="D230" s="45">
        <v>3000</v>
      </c>
      <c r="E230" s="45">
        <f>C230+D230</f>
        <v>3000</v>
      </c>
      <c r="F230" s="5" t="s">
        <v>308</v>
      </c>
      <c r="G230" s="5" t="s">
        <v>19</v>
      </c>
      <c r="H230" s="45"/>
      <c r="I230" s="45"/>
      <c r="J230" s="45">
        <v>1282.2</v>
      </c>
      <c r="K230" s="72"/>
      <c r="L230" s="45"/>
      <c r="M230" s="45"/>
      <c r="N230" s="84">
        <f>K230+L230+M230+J230</f>
        <v>1282.2</v>
      </c>
      <c r="O230" s="84"/>
      <c r="P230" s="84"/>
      <c r="Q230" s="84"/>
      <c r="R230" s="52"/>
      <c r="S230" s="84">
        <v>1282.12</v>
      </c>
      <c r="T230" s="84">
        <v>1282.12</v>
      </c>
      <c r="U230" s="25"/>
    </row>
    <row r="231" spans="1:21" s="2" customFormat="1" ht="36.75" customHeight="1">
      <c r="A231" s="14" t="s">
        <v>393</v>
      </c>
      <c r="B231" s="15"/>
      <c r="C231" s="44"/>
      <c r="D231" s="44"/>
      <c r="E231" s="44"/>
      <c r="F231" s="15" t="s">
        <v>394</v>
      </c>
      <c r="G231" s="15"/>
      <c r="H231" s="44"/>
      <c r="I231" s="44"/>
      <c r="J231" s="44"/>
      <c r="K231" s="71">
        <f>K232</f>
        <v>580.71</v>
      </c>
      <c r="L231" s="44">
        <f>L232</f>
        <v>0</v>
      </c>
      <c r="M231" s="44">
        <f>M232</f>
        <v>4789.14</v>
      </c>
      <c r="N231" s="74">
        <f>N232</f>
        <v>5369.85</v>
      </c>
      <c r="O231" s="106">
        <f>O232</f>
        <v>0</v>
      </c>
      <c r="P231" s="106"/>
      <c r="Q231" s="106">
        <f>Q232</f>
        <v>0</v>
      </c>
      <c r="R231" s="107">
        <f>R232</f>
        <v>0</v>
      </c>
      <c r="S231" s="74">
        <f>S232</f>
        <v>5369.85</v>
      </c>
      <c r="T231" s="74">
        <f>T232</f>
        <v>5369.85</v>
      </c>
      <c r="U231" s="25"/>
    </row>
    <row r="232" spans="1:21" s="2" customFormat="1" ht="56.25" customHeight="1">
      <c r="A232" s="4" t="s">
        <v>146</v>
      </c>
      <c r="B232" s="5"/>
      <c r="C232" s="45"/>
      <c r="D232" s="45"/>
      <c r="E232" s="45"/>
      <c r="F232" s="5" t="s">
        <v>394</v>
      </c>
      <c r="G232" s="5" t="s">
        <v>48</v>
      </c>
      <c r="H232" s="45"/>
      <c r="I232" s="45"/>
      <c r="J232" s="45"/>
      <c r="K232" s="72">
        <v>580.71</v>
      </c>
      <c r="L232" s="45"/>
      <c r="M232" s="45">
        <v>4789.14</v>
      </c>
      <c r="N232" s="84">
        <f>K232+L232+M232</f>
        <v>5369.85</v>
      </c>
      <c r="O232" s="108"/>
      <c r="P232" s="108"/>
      <c r="Q232" s="108"/>
      <c r="R232" s="109">
        <v>0</v>
      </c>
      <c r="S232" s="84">
        <f>N232+R232+O232+Q232</f>
        <v>5369.85</v>
      </c>
      <c r="T232" s="84">
        <v>5369.85</v>
      </c>
      <c r="U232" s="25"/>
    </row>
    <row r="233" spans="1:21" s="88" customFormat="1" ht="117" customHeight="1">
      <c r="A233" s="14" t="s">
        <v>395</v>
      </c>
      <c r="B233" s="15"/>
      <c r="C233" s="44"/>
      <c r="D233" s="44"/>
      <c r="E233" s="44"/>
      <c r="F233" s="15" t="s">
        <v>396</v>
      </c>
      <c r="G233" s="15"/>
      <c r="H233" s="44"/>
      <c r="I233" s="44"/>
      <c r="J233" s="44"/>
      <c r="K233" s="71"/>
      <c r="L233" s="44">
        <f>L234</f>
        <v>2723.86</v>
      </c>
      <c r="M233" s="44">
        <f>M234</f>
        <v>0</v>
      </c>
      <c r="N233" s="71">
        <f>N234</f>
        <v>2723.86</v>
      </c>
      <c r="O233" s="103">
        <f>O234</f>
        <v>0</v>
      </c>
      <c r="P233" s="103"/>
      <c r="Q233" s="102">
        <f>Q234</f>
        <v>0</v>
      </c>
      <c r="R233" s="103">
        <f>R234</f>
        <v>0</v>
      </c>
      <c r="S233" s="71">
        <f>S234</f>
        <v>2723.86</v>
      </c>
      <c r="T233" s="71">
        <f>T234</f>
        <v>0</v>
      </c>
      <c r="U233" s="128"/>
    </row>
    <row r="234" spans="1:21" s="2" customFormat="1" ht="55.5" customHeight="1">
      <c r="A234" s="4" t="s">
        <v>146</v>
      </c>
      <c r="B234" s="5"/>
      <c r="C234" s="45"/>
      <c r="D234" s="45"/>
      <c r="E234" s="45"/>
      <c r="F234" s="5" t="s">
        <v>396</v>
      </c>
      <c r="G234" s="5" t="s">
        <v>48</v>
      </c>
      <c r="H234" s="45"/>
      <c r="I234" s="45"/>
      <c r="J234" s="45"/>
      <c r="K234" s="72"/>
      <c r="L234" s="45">
        <v>2723.86</v>
      </c>
      <c r="M234" s="45"/>
      <c r="N234" s="72">
        <f>L234+M234</f>
        <v>2723.86</v>
      </c>
      <c r="O234" s="104"/>
      <c r="P234" s="104"/>
      <c r="Q234" s="104"/>
      <c r="R234" s="105"/>
      <c r="S234" s="72">
        <f>N234+R234+O234+Q234</f>
        <v>2723.86</v>
      </c>
      <c r="T234" s="72">
        <v>0</v>
      </c>
      <c r="U234" s="25"/>
    </row>
    <row r="235" spans="1:21" s="2" customFormat="1" ht="37.5" customHeight="1">
      <c r="A235" s="29" t="s">
        <v>397</v>
      </c>
      <c r="B235" s="30"/>
      <c r="C235" s="51"/>
      <c r="D235" s="51"/>
      <c r="E235" s="51"/>
      <c r="F235" s="30" t="s">
        <v>399</v>
      </c>
      <c r="G235" s="30"/>
      <c r="H235" s="51"/>
      <c r="I235" s="51"/>
      <c r="J235" s="51"/>
      <c r="K235" s="74">
        <f aca="true" t="shared" si="123" ref="K235:O236">K236</f>
        <v>500</v>
      </c>
      <c r="L235" s="51">
        <f t="shared" si="123"/>
        <v>0</v>
      </c>
      <c r="M235" s="51">
        <f t="shared" si="123"/>
        <v>0</v>
      </c>
      <c r="N235" s="74">
        <f t="shared" si="123"/>
        <v>500</v>
      </c>
      <c r="O235" s="106">
        <f t="shared" si="123"/>
        <v>58.5</v>
      </c>
      <c r="P235" s="106"/>
      <c r="Q235" s="106">
        <f aca="true" t="shared" si="124" ref="Q235:T236">Q236</f>
        <v>0</v>
      </c>
      <c r="R235" s="107">
        <f t="shared" si="124"/>
        <v>0</v>
      </c>
      <c r="S235" s="74">
        <f t="shared" si="124"/>
        <v>681.49</v>
      </c>
      <c r="T235" s="74">
        <f t="shared" si="124"/>
        <v>452.28</v>
      </c>
      <c r="U235" s="25"/>
    </row>
    <row r="236" spans="1:21" s="2" customFormat="1" ht="27.75" customHeight="1">
      <c r="A236" s="27" t="s">
        <v>398</v>
      </c>
      <c r="B236" s="28"/>
      <c r="C236" s="52"/>
      <c r="D236" s="52"/>
      <c r="E236" s="52"/>
      <c r="F236" s="28" t="s">
        <v>400</v>
      </c>
      <c r="G236" s="28"/>
      <c r="H236" s="52"/>
      <c r="I236" s="52"/>
      <c r="J236" s="52"/>
      <c r="K236" s="84">
        <f t="shared" si="123"/>
        <v>500</v>
      </c>
      <c r="L236" s="52">
        <f t="shared" si="123"/>
        <v>0</v>
      </c>
      <c r="M236" s="52">
        <f t="shared" si="123"/>
        <v>0</v>
      </c>
      <c r="N236" s="84">
        <f t="shared" si="123"/>
        <v>500</v>
      </c>
      <c r="O236" s="84">
        <f t="shared" si="123"/>
        <v>58.5</v>
      </c>
      <c r="P236" s="84"/>
      <c r="Q236" s="84">
        <f t="shared" si="124"/>
        <v>0</v>
      </c>
      <c r="R236" s="52">
        <f t="shared" si="124"/>
        <v>0</v>
      </c>
      <c r="S236" s="84">
        <f t="shared" si="124"/>
        <v>681.49</v>
      </c>
      <c r="T236" s="84">
        <f t="shared" si="124"/>
        <v>452.28</v>
      </c>
      <c r="U236" s="25"/>
    </row>
    <row r="237" spans="1:21" s="2" customFormat="1" ht="55.5" customHeight="1">
      <c r="A237" s="27" t="s">
        <v>16</v>
      </c>
      <c r="B237" s="28"/>
      <c r="C237" s="52"/>
      <c r="D237" s="52"/>
      <c r="E237" s="52"/>
      <c r="F237" s="28" t="s">
        <v>400</v>
      </c>
      <c r="G237" s="28" t="s">
        <v>17</v>
      </c>
      <c r="H237" s="52"/>
      <c r="I237" s="52"/>
      <c r="J237" s="52"/>
      <c r="K237" s="84">
        <v>500</v>
      </c>
      <c r="L237" s="52"/>
      <c r="M237" s="52"/>
      <c r="N237" s="84">
        <f>K237+M237</f>
        <v>500</v>
      </c>
      <c r="O237" s="84">
        <v>58.5</v>
      </c>
      <c r="P237" s="84"/>
      <c r="Q237" s="84"/>
      <c r="R237" s="52"/>
      <c r="S237" s="84">
        <f>10+671.49</f>
        <v>681.49</v>
      </c>
      <c r="T237" s="84">
        <f>10+442.28</f>
        <v>452.28</v>
      </c>
      <c r="U237" s="25"/>
    </row>
    <row r="238" spans="1:21" s="2" customFormat="1" ht="38.25" customHeight="1">
      <c r="A238" s="14" t="s">
        <v>310</v>
      </c>
      <c r="B238" s="15"/>
      <c r="C238" s="44"/>
      <c r="D238" s="44" t="e">
        <f>#REF!+D239</f>
        <v>#REF!</v>
      </c>
      <c r="E238" s="44" t="e">
        <f>#REF!+E239</f>
        <v>#REF!</v>
      </c>
      <c r="F238" s="15" t="s">
        <v>311</v>
      </c>
      <c r="G238" s="15"/>
      <c r="H238" s="44"/>
      <c r="I238" s="44" t="e">
        <f>#REF!+I239</f>
        <v>#REF!</v>
      </c>
      <c r="J238" s="44">
        <f aca="true" t="shared" si="125" ref="J238:O239">J239</f>
        <v>9009</v>
      </c>
      <c r="K238" s="71">
        <f t="shared" si="125"/>
        <v>0</v>
      </c>
      <c r="L238" s="44">
        <f t="shared" si="125"/>
        <v>0</v>
      </c>
      <c r="M238" s="44">
        <f t="shared" si="125"/>
        <v>0</v>
      </c>
      <c r="N238" s="71">
        <f t="shared" si="125"/>
        <v>9009</v>
      </c>
      <c r="O238" s="102">
        <f t="shared" si="125"/>
        <v>0</v>
      </c>
      <c r="P238" s="102"/>
      <c r="Q238" s="102">
        <f aca="true" t="shared" si="126" ref="Q238:T239">Q239</f>
        <v>0</v>
      </c>
      <c r="R238" s="103">
        <f t="shared" si="126"/>
        <v>0</v>
      </c>
      <c r="S238" s="71">
        <f>S239+S241</f>
        <v>18109</v>
      </c>
      <c r="T238" s="71">
        <f>T239+T241</f>
        <v>18109</v>
      </c>
      <c r="U238" s="25"/>
    </row>
    <row r="239" spans="1:21" s="2" customFormat="1" ht="34.5" customHeight="1">
      <c r="A239" s="27" t="s">
        <v>342</v>
      </c>
      <c r="B239" s="28"/>
      <c r="C239" s="52"/>
      <c r="D239" s="52">
        <f>D240</f>
        <v>3000</v>
      </c>
      <c r="E239" s="52">
        <f aca="true" t="shared" si="127" ref="E239:E251">C239+D239</f>
        <v>3000</v>
      </c>
      <c r="F239" s="28" t="s">
        <v>343</v>
      </c>
      <c r="G239" s="28"/>
      <c r="H239" s="52"/>
      <c r="I239" s="52">
        <f>I240</f>
        <v>3000</v>
      </c>
      <c r="J239" s="52">
        <f t="shared" si="125"/>
        <v>9009</v>
      </c>
      <c r="K239" s="84">
        <f t="shared" si="125"/>
        <v>0</v>
      </c>
      <c r="L239" s="52">
        <f t="shared" si="125"/>
        <v>0</v>
      </c>
      <c r="M239" s="52">
        <f t="shared" si="125"/>
        <v>0</v>
      </c>
      <c r="N239" s="84">
        <f t="shared" si="125"/>
        <v>9009</v>
      </c>
      <c r="O239" s="108">
        <f t="shared" si="125"/>
        <v>0</v>
      </c>
      <c r="P239" s="108"/>
      <c r="Q239" s="108">
        <f t="shared" si="126"/>
        <v>0</v>
      </c>
      <c r="R239" s="109">
        <f t="shared" si="126"/>
        <v>0</v>
      </c>
      <c r="S239" s="84">
        <f t="shared" si="126"/>
        <v>9009</v>
      </c>
      <c r="T239" s="84">
        <f t="shared" si="126"/>
        <v>9009</v>
      </c>
      <c r="U239" s="25"/>
    </row>
    <row r="240" spans="1:21" s="2" customFormat="1" ht="26.25" customHeight="1">
      <c r="A240" s="4" t="s">
        <v>58</v>
      </c>
      <c r="B240" s="5" t="s">
        <v>19</v>
      </c>
      <c r="C240" s="45"/>
      <c r="D240" s="45">
        <v>3000</v>
      </c>
      <c r="E240" s="45">
        <f t="shared" si="127"/>
        <v>3000</v>
      </c>
      <c r="F240" s="5" t="s">
        <v>343</v>
      </c>
      <c r="G240" s="5" t="s">
        <v>19</v>
      </c>
      <c r="H240" s="45"/>
      <c r="I240" s="45">
        <v>3000</v>
      </c>
      <c r="J240" s="45">
        <f>3003+6+6000</f>
        <v>9009</v>
      </c>
      <c r="K240" s="72"/>
      <c r="L240" s="45"/>
      <c r="M240" s="45"/>
      <c r="N240" s="72">
        <f>J240+M240</f>
        <v>9009</v>
      </c>
      <c r="O240" s="104"/>
      <c r="P240" s="104"/>
      <c r="Q240" s="104"/>
      <c r="R240" s="105"/>
      <c r="S240" s="72">
        <f>N240+R240+O240+Q240</f>
        <v>9009</v>
      </c>
      <c r="T240" s="72">
        <v>9009</v>
      </c>
      <c r="U240" s="25"/>
    </row>
    <row r="241" spans="1:21" s="2" customFormat="1" ht="36.75" customHeight="1">
      <c r="A241" s="4" t="s">
        <v>418</v>
      </c>
      <c r="B241" s="5"/>
      <c r="C241" s="45"/>
      <c r="D241" s="45"/>
      <c r="E241" s="45"/>
      <c r="F241" s="5" t="s">
        <v>419</v>
      </c>
      <c r="G241" s="5"/>
      <c r="H241" s="45"/>
      <c r="I241" s="45"/>
      <c r="J241" s="45"/>
      <c r="K241" s="72"/>
      <c r="L241" s="45"/>
      <c r="M241" s="45"/>
      <c r="N241" s="72"/>
      <c r="O241" s="104"/>
      <c r="P241" s="104"/>
      <c r="Q241" s="104"/>
      <c r="R241" s="105"/>
      <c r="S241" s="72">
        <f>S242</f>
        <v>9100</v>
      </c>
      <c r="T241" s="72">
        <f>T242</f>
        <v>9100</v>
      </c>
      <c r="U241" s="25"/>
    </row>
    <row r="242" spans="1:21" s="2" customFormat="1" ht="26.25" customHeight="1">
      <c r="A242" s="4" t="s">
        <v>58</v>
      </c>
      <c r="B242" s="5"/>
      <c r="C242" s="45"/>
      <c r="D242" s="45"/>
      <c r="E242" s="45"/>
      <c r="F242" s="5" t="s">
        <v>419</v>
      </c>
      <c r="G242" s="5" t="s">
        <v>19</v>
      </c>
      <c r="H242" s="45"/>
      <c r="I242" s="45"/>
      <c r="J242" s="45"/>
      <c r="K242" s="72"/>
      <c r="L242" s="45"/>
      <c r="M242" s="45"/>
      <c r="N242" s="72"/>
      <c r="O242" s="104"/>
      <c r="P242" s="104"/>
      <c r="Q242" s="104"/>
      <c r="R242" s="105"/>
      <c r="S242" s="72">
        <v>9100</v>
      </c>
      <c r="T242" s="72">
        <v>9100</v>
      </c>
      <c r="U242" s="25"/>
    </row>
    <row r="243" spans="1:21" s="2" customFormat="1" ht="67.5" customHeight="1">
      <c r="A243" s="10" t="s">
        <v>312</v>
      </c>
      <c r="B243" s="9"/>
      <c r="C243" s="43"/>
      <c r="D243" s="43">
        <f>D244</f>
        <v>113560</v>
      </c>
      <c r="E243" s="43">
        <f t="shared" si="127"/>
        <v>113560</v>
      </c>
      <c r="F243" s="9" t="s">
        <v>313</v>
      </c>
      <c r="G243" s="9"/>
      <c r="H243" s="43"/>
      <c r="I243" s="43">
        <f aca="true" t="shared" si="128" ref="I243:T243">I244</f>
        <v>113560</v>
      </c>
      <c r="J243" s="43">
        <f t="shared" si="128"/>
        <v>113560</v>
      </c>
      <c r="K243" s="70">
        <f t="shared" si="128"/>
        <v>20</v>
      </c>
      <c r="L243" s="43">
        <f t="shared" si="128"/>
        <v>58777.41</v>
      </c>
      <c r="M243" s="43">
        <f t="shared" si="128"/>
        <v>17869.09</v>
      </c>
      <c r="N243" s="70">
        <f t="shared" si="128"/>
        <v>190226.5</v>
      </c>
      <c r="O243" s="100">
        <f t="shared" si="128"/>
        <v>-20</v>
      </c>
      <c r="P243" s="100">
        <f t="shared" si="128"/>
        <v>2611</v>
      </c>
      <c r="Q243" s="100">
        <f t="shared" si="128"/>
        <v>0</v>
      </c>
      <c r="R243" s="101">
        <f t="shared" si="128"/>
        <v>9163.72</v>
      </c>
      <c r="S243" s="70">
        <f t="shared" si="128"/>
        <v>202181.22</v>
      </c>
      <c r="T243" s="70">
        <f t="shared" si="128"/>
        <v>31328.010000000002</v>
      </c>
      <c r="U243" s="25"/>
    </row>
    <row r="244" spans="1:21" s="2" customFormat="1" ht="39.75" customHeight="1">
      <c r="A244" s="14" t="s">
        <v>309</v>
      </c>
      <c r="B244" s="9"/>
      <c r="C244" s="43"/>
      <c r="D244" s="44">
        <f>D247+D250</f>
        <v>113560</v>
      </c>
      <c r="E244" s="44">
        <f t="shared" si="127"/>
        <v>113560</v>
      </c>
      <c r="F244" s="15" t="s">
        <v>314</v>
      </c>
      <c r="G244" s="9"/>
      <c r="H244" s="43"/>
      <c r="I244" s="44">
        <f aca="true" t="shared" si="129" ref="I244:R244">I247+I250</f>
        <v>113560</v>
      </c>
      <c r="J244" s="44">
        <f t="shared" si="129"/>
        <v>113560</v>
      </c>
      <c r="K244" s="71">
        <f t="shared" si="129"/>
        <v>20</v>
      </c>
      <c r="L244" s="44">
        <f t="shared" si="129"/>
        <v>58777.41</v>
      </c>
      <c r="M244" s="44">
        <f t="shared" si="129"/>
        <v>17869.09</v>
      </c>
      <c r="N244" s="71">
        <f t="shared" si="129"/>
        <v>190226.5</v>
      </c>
      <c r="O244" s="102">
        <f t="shared" si="129"/>
        <v>-20</v>
      </c>
      <c r="P244" s="102">
        <f t="shared" si="129"/>
        <v>2611</v>
      </c>
      <c r="Q244" s="102">
        <f t="shared" si="129"/>
        <v>0</v>
      </c>
      <c r="R244" s="103">
        <f t="shared" si="129"/>
        <v>9163.72</v>
      </c>
      <c r="S244" s="71">
        <f>S247+S250+S246</f>
        <v>202181.22</v>
      </c>
      <c r="T244" s="71">
        <f>T247+T250+T246</f>
        <v>31328.010000000002</v>
      </c>
      <c r="U244" s="25"/>
    </row>
    <row r="245" spans="1:21" s="2" customFormat="1" ht="61.5" customHeight="1">
      <c r="A245" s="4" t="s">
        <v>424</v>
      </c>
      <c r="B245" s="5"/>
      <c r="C245" s="45"/>
      <c r="D245" s="45"/>
      <c r="E245" s="45"/>
      <c r="F245" s="5" t="s">
        <v>425</v>
      </c>
      <c r="G245" s="5"/>
      <c r="H245" s="45"/>
      <c r="I245" s="45"/>
      <c r="J245" s="45"/>
      <c r="K245" s="72"/>
      <c r="L245" s="45"/>
      <c r="M245" s="45"/>
      <c r="N245" s="72"/>
      <c r="O245" s="104"/>
      <c r="P245" s="104"/>
      <c r="Q245" s="104"/>
      <c r="R245" s="105"/>
      <c r="S245" s="72">
        <f>S246</f>
        <v>200</v>
      </c>
      <c r="T245" s="72">
        <f>T246</f>
        <v>200</v>
      </c>
      <c r="U245" s="25"/>
    </row>
    <row r="246" spans="1:21" s="2" customFormat="1" ht="41.25" customHeight="1">
      <c r="A246" s="4" t="s">
        <v>16</v>
      </c>
      <c r="B246" s="5"/>
      <c r="C246" s="45"/>
      <c r="D246" s="45"/>
      <c r="E246" s="45"/>
      <c r="F246" s="5" t="s">
        <v>425</v>
      </c>
      <c r="G246" s="5" t="s">
        <v>17</v>
      </c>
      <c r="H246" s="45"/>
      <c r="I246" s="45"/>
      <c r="J246" s="45"/>
      <c r="K246" s="72"/>
      <c r="L246" s="45"/>
      <c r="M246" s="45"/>
      <c r="N246" s="72"/>
      <c r="O246" s="104"/>
      <c r="P246" s="104"/>
      <c r="Q246" s="104"/>
      <c r="R246" s="105"/>
      <c r="S246" s="72">
        <v>200</v>
      </c>
      <c r="T246" s="72">
        <v>200</v>
      </c>
      <c r="U246" s="25"/>
    </row>
    <row r="247" spans="1:21" s="2" customFormat="1" ht="78.75" customHeight="1">
      <c r="A247" s="27" t="s">
        <v>344</v>
      </c>
      <c r="B247" s="28"/>
      <c r="C247" s="52"/>
      <c r="D247" s="52">
        <f>D249</f>
        <v>95000</v>
      </c>
      <c r="E247" s="52">
        <f t="shared" si="127"/>
        <v>95000</v>
      </c>
      <c r="F247" s="28" t="s">
        <v>345</v>
      </c>
      <c r="G247" s="28"/>
      <c r="H247" s="52"/>
      <c r="I247" s="52">
        <f aca="true" t="shared" si="130" ref="I247:R247">I249</f>
        <v>95000</v>
      </c>
      <c r="J247" s="52">
        <f t="shared" si="130"/>
        <v>95000</v>
      </c>
      <c r="K247" s="84">
        <f t="shared" si="130"/>
        <v>0</v>
      </c>
      <c r="L247" s="52">
        <f t="shared" si="130"/>
        <v>0</v>
      </c>
      <c r="M247" s="52">
        <f t="shared" si="130"/>
        <v>17867.8</v>
      </c>
      <c r="N247" s="84">
        <f t="shared" si="130"/>
        <v>112867.8</v>
      </c>
      <c r="O247" s="108">
        <f t="shared" si="130"/>
        <v>0</v>
      </c>
      <c r="P247" s="108">
        <f t="shared" si="130"/>
        <v>2611</v>
      </c>
      <c r="Q247" s="108">
        <f t="shared" si="130"/>
        <v>0</v>
      </c>
      <c r="R247" s="109">
        <f t="shared" si="130"/>
        <v>6931.12</v>
      </c>
      <c r="S247" s="84">
        <f>S248+S249</f>
        <v>122409.92</v>
      </c>
      <c r="T247" s="84">
        <f>T248+T249</f>
        <v>17457.34</v>
      </c>
      <c r="U247" s="25"/>
    </row>
    <row r="248" spans="1:21" s="2" customFormat="1" ht="39.75" customHeight="1">
      <c r="A248" s="27" t="s">
        <v>16</v>
      </c>
      <c r="B248" s="28"/>
      <c r="C248" s="52"/>
      <c r="D248" s="52"/>
      <c r="E248" s="52"/>
      <c r="F248" s="28" t="s">
        <v>345</v>
      </c>
      <c r="G248" s="28" t="s">
        <v>17</v>
      </c>
      <c r="H248" s="52"/>
      <c r="I248" s="52"/>
      <c r="J248" s="52"/>
      <c r="K248" s="84"/>
      <c r="L248" s="52"/>
      <c r="M248" s="52"/>
      <c r="N248" s="84"/>
      <c r="O248" s="108"/>
      <c r="P248" s="108"/>
      <c r="Q248" s="108"/>
      <c r="R248" s="109"/>
      <c r="S248" s="84">
        <v>2611</v>
      </c>
      <c r="T248" s="84">
        <v>2577.27</v>
      </c>
      <c r="U248" s="25"/>
    </row>
    <row r="249" spans="1:21" s="2" customFormat="1" ht="51" customHeight="1">
      <c r="A249" s="4" t="s">
        <v>146</v>
      </c>
      <c r="B249" s="5" t="s">
        <v>48</v>
      </c>
      <c r="C249" s="45"/>
      <c r="D249" s="45">
        <v>95000</v>
      </c>
      <c r="E249" s="45">
        <f t="shared" si="127"/>
        <v>95000</v>
      </c>
      <c r="F249" s="5" t="s">
        <v>345</v>
      </c>
      <c r="G249" s="5" t="s">
        <v>48</v>
      </c>
      <c r="H249" s="45"/>
      <c r="I249" s="45">
        <v>95000</v>
      </c>
      <c r="J249" s="45">
        <f>H249+I249</f>
        <v>95000</v>
      </c>
      <c r="K249" s="72"/>
      <c r="L249" s="45"/>
      <c r="M249" s="45">
        <v>17867.8</v>
      </c>
      <c r="N249" s="72">
        <f>J249+L249+M249</f>
        <v>112867.8</v>
      </c>
      <c r="O249" s="104"/>
      <c r="P249" s="72">
        <v>2611</v>
      </c>
      <c r="Q249" s="104"/>
      <c r="R249" s="45">
        <v>6931.12</v>
      </c>
      <c r="S249" s="72">
        <v>119798.92</v>
      </c>
      <c r="T249" s="72">
        <v>14880.07</v>
      </c>
      <c r="U249" s="25"/>
    </row>
    <row r="250" spans="1:21" s="2" customFormat="1" ht="40.5" customHeight="1">
      <c r="A250" s="27" t="s">
        <v>346</v>
      </c>
      <c r="B250" s="28"/>
      <c r="C250" s="52"/>
      <c r="D250" s="52">
        <f>D251</f>
        <v>18560</v>
      </c>
      <c r="E250" s="52">
        <f t="shared" si="127"/>
        <v>18560</v>
      </c>
      <c r="F250" s="28" t="s">
        <v>347</v>
      </c>
      <c r="G250" s="28"/>
      <c r="H250" s="52"/>
      <c r="I250" s="52">
        <f aca="true" t="shared" si="131" ref="I250:T250">I251</f>
        <v>18560</v>
      </c>
      <c r="J250" s="52">
        <f t="shared" si="131"/>
        <v>18560</v>
      </c>
      <c r="K250" s="84">
        <f t="shared" si="131"/>
        <v>20</v>
      </c>
      <c r="L250" s="52">
        <f t="shared" si="131"/>
        <v>58777.41</v>
      </c>
      <c r="M250" s="52">
        <f t="shared" si="131"/>
        <v>1.29</v>
      </c>
      <c r="N250" s="84">
        <f t="shared" si="131"/>
        <v>77358.7</v>
      </c>
      <c r="O250" s="108">
        <f t="shared" si="131"/>
        <v>-20</v>
      </c>
      <c r="P250" s="108">
        <f t="shared" si="131"/>
        <v>0</v>
      </c>
      <c r="Q250" s="108">
        <f t="shared" si="131"/>
        <v>0</v>
      </c>
      <c r="R250" s="109">
        <f t="shared" si="131"/>
        <v>2232.6</v>
      </c>
      <c r="S250" s="84">
        <f t="shared" si="131"/>
        <v>79571.3</v>
      </c>
      <c r="T250" s="84">
        <f t="shared" si="131"/>
        <v>13670.67</v>
      </c>
      <c r="U250" s="25"/>
    </row>
    <row r="251" spans="1:21" s="2" customFormat="1" ht="48.75" customHeight="1">
      <c r="A251" s="4" t="s">
        <v>146</v>
      </c>
      <c r="B251" s="5" t="s">
        <v>48</v>
      </c>
      <c r="C251" s="45"/>
      <c r="D251" s="45">
        <v>18560</v>
      </c>
      <c r="E251" s="45">
        <f t="shared" si="127"/>
        <v>18560</v>
      </c>
      <c r="F251" s="5" t="s">
        <v>347</v>
      </c>
      <c r="G251" s="5" t="s">
        <v>48</v>
      </c>
      <c r="H251" s="45"/>
      <c r="I251" s="45">
        <v>18560</v>
      </c>
      <c r="J251" s="45">
        <v>18560</v>
      </c>
      <c r="K251" s="72">
        <v>20</v>
      </c>
      <c r="L251" s="45">
        <v>58777.41</v>
      </c>
      <c r="M251" s="45">
        <v>1.29</v>
      </c>
      <c r="N251" s="72">
        <f>J251+L251+K251+M251</f>
        <v>77358.7</v>
      </c>
      <c r="O251" s="72">
        <f>-20</f>
        <v>-20</v>
      </c>
      <c r="P251" s="72"/>
      <c r="Q251" s="104"/>
      <c r="R251" s="45">
        <v>2232.6</v>
      </c>
      <c r="S251" s="72">
        <f>N251+R251+O251+Q251</f>
        <v>79571.3</v>
      </c>
      <c r="T251" s="72">
        <v>13670.67</v>
      </c>
      <c r="U251" s="25"/>
    </row>
    <row r="252" spans="1:21" s="2" customFormat="1" ht="23.25" customHeight="1">
      <c r="A252" s="31" t="s">
        <v>162</v>
      </c>
      <c r="B252" s="32"/>
      <c r="C252" s="41">
        <f>C253</f>
        <v>71322.79</v>
      </c>
      <c r="D252" s="41">
        <f>D253</f>
        <v>0</v>
      </c>
      <c r="E252" s="41">
        <f>E253</f>
        <v>71322.79</v>
      </c>
      <c r="F252" s="32" t="s">
        <v>27</v>
      </c>
      <c r="G252" s="32"/>
      <c r="H252" s="41">
        <f aca="true" t="shared" si="132" ref="H252:O252">H253</f>
        <v>71322.79</v>
      </c>
      <c r="I252" s="41">
        <f t="shared" si="132"/>
        <v>0</v>
      </c>
      <c r="J252" s="41">
        <f t="shared" si="132"/>
        <v>71322.79</v>
      </c>
      <c r="K252" s="68">
        <f t="shared" si="132"/>
        <v>0</v>
      </c>
      <c r="L252" s="41">
        <f t="shared" si="132"/>
        <v>75282.59999999999</v>
      </c>
      <c r="M252" s="41">
        <f t="shared" si="132"/>
        <v>350</v>
      </c>
      <c r="N252" s="68">
        <f t="shared" si="132"/>
        <v>146955.38999999998</v>
      </c>
      <c r="O252" s="96">
        <f t="shared" si="132"/>
        <v>0</v>
      </c>
      <c r="P252" s="96"/>
      <c r="Q252" s="96">
        <f>Q253</f>
        <v>52452.130000000005</v>
      </c>
      <c r="R252" s="97">
        <f>R253</f>
        <v>0</v>
      </c>
      <c r="S252" s="68">
        <f>S253</f>
        <v>199407.52</v>
      </c>
      <c r="T252" s="68">
        <f>T253</f>
        <v>154684.05</v>
      </c>
      <c r="U252" s="25"/>
    </row>
    <row r="253" spans="1:20" s="35" customFormat="1" ht="46.5" customHeight="1">
      <c r="A253" s="13" t="s">
        <v>163</v>
      </c>
      <c r="B253" s="24"/>
      <c r="C253" s="46">
        <f>C254+C268+C274</f>
        <v>71322.79</v>
      </c>
      <c r="D253" s="46">
        <f>D254+D268+D274</f>
        <v>0</v>
      </c>
      <c r="E253" s="46">
        <f>E254+E268+E274</f>
        <v>71322.79</v>
      </c>
      <c r="F253" s="24" t="s">
        <v>30</v>
      </c>
      <c r="G253" s="24"/>
      <c r="H253" s="46">
        <f aca="true" t="shared" si="133" ref="H253:O253">H254+H268+H274</f>
        <v>71322.79</v>
      </c>
      <c r="I253" s="46">
        <f t="shared" si="133"/>
        <v>0</v>
      </c>
      <c r="J253" s="46">
        <f t="shared" si="133"/>
        <v>71322.79</v>
      </c>
      <c r="K253" s="69">
        <f t="shared" si="133"/>
        <v>0</v>
      </c>
      <c r="L253" s="46">
        <f t="shared" si="133"/>
        <v>75282.59999999999</v>
      </c>
      <c r="M253" s="46">
        <f t="shared" si="133"/>
        <v>350</v>
      </c>
      <c r="N253" s="69">
        <f t="shared" si="133"/>
        <v>146955.38999999998</v>
      </c>
      <c r="O253" s="98">
        <f t="shared" si="133"/>
        <v>0</v>
      </c>
      <c r="P253" s="98"/>
      <c r="Q253" s="98">
        <f>Q254+Q268+Q274</f>
        <v>52452.130000000005</v>
      </c>
      <c r="R253" s="99">
        <f>R254+R268+R274</f>
        <v>0</v>
      </c>
      <c r="S253" s="69">
        <f>S254+S268+S274</f>
        <v>199407.52</v>
      </c>
      <c r="T253" s="69">
        <f>T254+T268+T274</f>
        <v>154684.05</v>
      </c>
    </row>
    <row r="254" spans="1:20" ht="36.75" customHeight="1">
      <c r="A254" s="10" t="s">
        <v>165</v>
      </c>
      <c r="B254" s="9"/>
      <c r="C254" s="43">
        <f>C255</f>
        <v>63087.5</v>
      </c>
      <c r="D254" s="43">
        <f>D255</f>
        <v>0</v>
      </c>
      <c r="E254" s="43">
        <f>E255</f>
        <v>63087.5</v>
      </c>
      <c r="F254" s="9" t="s">
        <v>164</v>
      </c>
      <c r="G254" s="9"/>
      <c r="H254" s="43">
        <f aca="true" t="shared" si="134" ref="H254:O254">H255</f>
        <v>63087.5</v>
      </c>
      <c r="I254" s="43">
        <f t="shared" si="134"/>
        <v>0</v>
      </c>
      <c r="J254" s="43">
        <f t="shared" si="134"/>
        <v>63087.5</v>
      </c>
      <c r="K254" s="70">
        <f t="shared" si="134"/>
        <v>0</v>
      </c>
      <c r="L254" s="43">
        <f t="shared" si="134"/>
        <v>75508.79999999999</v>
      </c>
      <c r="M254" s="43">
        <f t="shared" si="134"/>
        <v>0</v>
      </c>
      <c r="N254" s="70">
        <f t="shared" si="134"/>
        <v>138596.3</v>
      </c>
      <c r="O254" s="100">
        <f t="shared" si="134"/>
        <v>0</v>
      </c>
      <c r="P254" s="100"/>
      <c r="Q254" s="100">
        <f>Q255</f>
        <v>52661.490000000005</v>
      </c>
      <c r="R254" s="101">
        <f>R255</f>
        <v>0</v>
      </c>
      <c r="S254" s="70">
        <f>S255</f>
        <v>191257.78999999998</v>
      </c>
      <c r="T254" s="70">
        <f>T255</f>
        <v>147200.28</v>
      </c>
    </row>
    <row r="255" spans="1:20" ht="63.75" customHeight="1">
      <c r="A255" s="14" t="s">
        <v>166</v>
      </c>
      <c r="B255" s="15"/>
      <c r="C255" s="44">
        <f>C256+C260+C262+C264+C266</f>
        <v>63087.5</v>
      </c>
      <c r="D255" s="44">
        <f>D256+D260+D262+D264+D266</f>
        <v>0</v>
      </c>
      <c r="E255" s="44">
        <f>E256+E260+E262+E264+E266</f>
        <v>63087.5</v>
      </c>
      <c r="F255" s="15" t="s">
        <v>164</v>
      </c>
      <c r="G255" s="15"/>
      <c r="H255" s="44">
        <f>H256+H260+H262+H264+H266</f>
        <v>63087.5</v>
      </c>
      <c r="I255" s="44">
        <f>I256+I260+I262+I264+I266</f>
        <v>0</v>
      </c>
      <c r="J255" s="44">
        <f>J256+J260+J262+J264+J266</f>
        <v>63087.5</v>
      </c>
      <c r="K255" s="71">
        <f>K256+K260+K262+K264+K266</f>
        <v>0</v>
      </c>
      <c r="L255" s="44">
        <f>L256+L260+L262+L264+L266+L258</f>
        <v>75508.79999999999</v>
      </c>
      <c r="M255" s="44">
        <f>M256+M260+M262+M264+M266+M258</f>
        <v>0</v>
      </c>
      <c r="N255" s="71">
        <f>N256+N260+N262+N264+N266+N258</f>
        <v>138596.3</v>
      </c>
      <c r="O255" s="102">
        <f>O256+O260+O262+O264+O266</f>
        <v>0</v>
      </c>
      <c r="P255" s="102"/>
      <c r="Q255" s="102">
        <f>Q256+Q260+Q262+Q264+Q266+Q258</f>
        <v>52661.490000000005</v>
      </c>
      <c r="R255" s="103">
        <f>R256+R260+R262+R264+R266+R258</f>
        <v>0</v>
      </c>
      <c r="S255" s="71">
        <f>S256+S260+S262+S264+S266+S258</f>
        <v>191257.78999999998</v>
      </c>
      <c r="T255" s="71">
        <f>T256+T260+T262+T264+T266+T258</f>
        <v>147200.28</v>
      </c>
    </row>
    <row r="256" spans="1:20" ht="40.5" customHeight="1">
      <c r="A256" s="29" t="s">
        <v>348</v>
      </c>
      <c r="B256" s="30"/>
      <c r="C256" s="51">
        <f>C257</f>
        <v>26300</v>
      </c>
      <c r="D256" s="51">
        <f>D257</f>
        <v>0</v>
      </c>
      <c r="E256" s="51">
        <f>E257</f>
        <v>26300</v>
      </c>
      <c r="F256" s="30" t="s">
        <v>167</v>
      </c>
      <c r="G256" s="30"/>
      <c r="H256" s="51">
        <f aca="true" t="shared" si="135" ref="H256:O256">H257</f>
        <v>26300</v>
      </c>
      <c r="I256" s="51">
        <f t="shared" si="135"/>
        <v>0</v>
      </c>
      <c r="J256" s="51">
        <f t="shared" si="135"/>
        <v>26300</v>
      </c>
      <c r="K256" s="74">
        <f t="shared" si="135"/>
        <v>0</v>
      </c>
      <c r="L256" s="51">
        <f t="shared" si="135"/>
        <v>0</v>
      </c>
      <c r="M256" s="51">
        <f t="shared" si="135"/>
        <v>0</v>
      </c>
      <c r="N256" s="74">
        <f t="shared" si="135"/>
        <v>26300</v>
      </c>
      <c r="O256" s="106">
        <f t="shared" si="135"/>
        <v>0</v>
      </c>
      <c r="P256" s="106"/>
      <c r="Q256" s="106">
        <f>Q257</f>
        <v>63980.29</v>
      </c>
      <c r="R256" s="107">
        <f>R257</f>
        <v>0</v>
      </c>
      <c r="S256" s="74">
        <f>S257</f>
        <v>90280.29000000001</v>
      </c>
      <c r="T256" s="74">
        <f>T257</f>
        <v>83415.04</v>
      </c>
    </row>
    <row r="257" spans="1:20" ht="24.75" customHeight="1">
      <c r="A257" s="4" t="s">
        <v>58</v>
      </c>
      <c r="B257" s="5" t="s">
        <v>19</v>
      </c>
      <c r="C257" s="45">
        <v>26300</v>
      </c>
      <c r="D257" s="45"/>
      <c r="E257" s="45">
        <f>C257+D257</f>
        <v>26300</v>
      </c>
      <c r="F257" s="5" t="s">
        <v>167</v>
      </c>
      <c r="G257" s="5" t="s">
        <v>19</v>
      </c>
      <c r="H257" s="45">
        <v>26300</v>
      </c>
      <c r="I257" s="45"/>
      <c r="J257" s="45">
        <f>H257+I257</f>
        <v>26300</v>
      </c>
      <c r="K257" s="72"/>
      <c r="L257" s="45"/>
      <c r="M257" s="45"/>
      <c r="N257" s="72">
        <f>L257+J257</f>
        <v>26300</v>
      </c>
      <c r="O257" s="104"/>
      <c r="P257" s="104"/>
      <c r="Q257" s="104">
        <v>63980.29</v>
      </c>
      <c r="R257" s="105"/>
      <c r="S257" s="72">
        <f>N257+R257+O257+Q257</f>
        <v>90280.29000000001</v>
      </c>
      <c r="T257" s="72">
        <v>83415.04</v>
      </c>
    </row>
    <row r="258" spans="1:20" ht="67.5" customHeight="1">
      <c r="A258" s="14" t="s">
        <v>372</v>
      </c>
      <c r="B258" s="15"/>
      <c r="C258" s="44"/>
      <c r="D258" s="44"/>
      <c r="E258" s="44"/>
      <c r="F258" s="15" t="s">
        <v>373</v>
      </c>
      <c r="G258" s="15"/>
      <c r="H258" s="44"/>
      <c r="I258" s="44"/>
      <c r="J258" s="44"/>
      <c r="K258" s="71"/>
      <c r="L258" s="44">
        <f>L259</f>
        <v>80633.51</v>
      </c>
      <c r="M258" s="44">
        <f>M259</f>
        <v>0</v>
      </c>
      <c r="N258" s="71">
        <f>N259</f>
        <v>80633.51</v>
      </c>
      <c r="O258" s="102"/>
      <c r="P258" s="102"/>
      <c r="Q258" s="102">
        <f>Q259</f>
        <v>0</v>
      </c>
      <c r="R258" s="103">
        <f>R259</f>
        <v>0</v>
      </c>
      <c r="S258" s="71">
        <f>S259</f>
        <v>80633.51</v>
      </c>
      <c r="T258" s="71">
        <f>T259</f>
        <v>50375.58</v>
      </c>
    </row>
    <row r="259" spans="1:20" ht="24.75" customHeight="1">
      <c r="A259" s="4" t="s">
        <v>58</v>
      </c>
      <c r="B259" s="5"/>
      <c r="C259" s="45"/>
      <c r="D259" s="45"/>
      <c r="E259" s="45"/>
      <c r="F259" s="5" t="s">
        <v>373</v>
      </c>
      <c r="G259" s="5" t="s">
        <v>19</v>
      </c>
      <c r="H259" s="45"/>
      <c r="I259" s="45"/>
      <c r="J259" s="45"/>
      <c r="K259" s="72"/>
      <c r="L259" s="45">
        <v>80633.51</v>
      </c>
      <c r="M259" s="45"/>
      <c r="N259" s="72">
        <f>J259+L259</f>
        <v>80633.51</v>
      </c>
      <c r="O259" s="104"/>
      <c r="P259" s="104"/>
      <c r="Q259" s="104"/>
      <c r="R259" s="105"/>
      <c r="S259" s="72">
        <f>N259+R259+O259+Q259</f>
        <v>80633.51</v>
      </c>
      <c r="T259" s="72">
        <v>50375.58</v>
      </c>
    </row>
    <row r="260" spans="1:20" ht="69.75" customHeight="1">
      <c r="A260" s="29" t="s">
        <v>349</v>
      </c>
      <c r="B260" s="30"/>
      <c r="C260" s="51">
        <f>C261</f>
        <v>1717.5</v>
      </c>
      <c r="D260" s="51">
        <f>D261</f>
        <v>0</v>
      </c>
      <c r="E260" s="51">
        <f>E261</f>
        <v>1717.5</v>
      </c>
      <c r="F260" s="30" t="s">
        <v>168</v>
      </c>
      <c r="G260" s="30"/>
      <c r="H260" s="51">
        <f aca="true" t="shared" si="136" ref="H260:O260">H261</f>
        <v>1717.5</v>
      </c>
      <c r="I260" s="51">
        <f t="shared" si="136"/>
        <v>0</v>
      </c>
      <c r="J260" s="51">
        <f t="shared" si="136"/>
        <v>1717.5</v>
      </c>
      <c r="K260" s="74">
        <f t="shared" si="136"/>
        <v>0</v>
      </c>
      <c r="L260" s="51">
        <f t="shared" si="136"/>
        <v>365.29</v>
      </c>
      <c r="M260" s="51">
        <f t="shared" si="136"/>
        <v>0</v>
      </c>
      <c r="N260" s="74">
        <f t="shared" si="136"/>
        <v>2082.79</v>
      </c>
      <c r="O260" s="106">
        <f t="shared" si="136"/>
        <v>0</v>
      </c>
      <c r="P260" s="106"/>
      <c r="Q260" s="106">
        <f>Q261</f>
        <v>0</v>
      </c>
      <c r="R260" s="107">
        <f>R261</f>
        <v>0</v>
      </c>
      <c r="S260" s="74">
        <f>S261</f>
        <v>2082.79</v>
      </c>
      <c r="T260" s="74">
        <f>T261</f>
        <v>1549.4</v>
      </c>
    </row>
    <row r="261" spans="1:20" ht="19.5" customHeight="1">
      <c r="A261" s="4" t="s">
        <v>58</v>
      </c>
      <c r="B261" s="5" t="s">
        <v>19</v>
      </c>
      <c r="C261" s="45">
        <v>1717.5</v>
      </c>
      <c r="D261" s="45"/>
      <c r="E261" s="45">
        <f>C261+D261</f>
        <v>1717.5</v>
      </c>
      <c r="F261" s="5" t="s">
        <v>168</v>
      </c>
      <c r="G261" s="5" t="s">
        <v>19</v>
      </c>
      <c r="H261" s="45">
        <v>1717.5</v>
      </c>
      <c r="I261" s="45"/>
      <c r="J261" s="45">
        <f>H261+I261</f>
        <v>1717.5</v>
      </c>
      <c r="K261" s="72"/>
      <c r="L261" s="45">
        <v>365.29</v>
      </c>
      <c r="M261" s="45"/>
      <c r="N261" s="72">
        <f>J261+L261</f>
        <v>2082.79</v>
      </c>
      <c r="O261" s="104"/>
      <c r="P261" s="104"/>
      <c r="Q261" s="104"/>
      <c r="R261" s="105"/>
      <c r="S261" s="72">
        <f>N261+R261+O261+Q261</f>
        <v>2082.79</v>
      </c>
      <c r="T261" s="72">
        <v>1549.4</v>
      </c>
    </row>
    <row r="262" spans="1:20" ht="42.75" customHeight="1">
      <c r="A262" s="29" t="s">
        <v>350</v>
      </c>
      <c r="B262" s="30"/>
      <c r="C262" s="51">
        <f>C263</f>
        <v>1180</v>
      </c>
      <c r="D262" s="51">
        <f>D263</f>
        <v>0</v>
      </c>
      <c r="E262" s="51">
        <f>E263</f>
        <v>1180</v>
      </c>
      <c r="F262" s="30" t="s">
        <v>169</v>
      </c>
      <c r="G262" s="30"/>
      <c r="H262" s="51">
        <f aca="true" t="shared" si="137" ref="H262:O262">H263</f>
        <v>1180</v>
      </c>
      <c r="I262" s="51">
        <f t="shared" si="137"/>
        <v>0</v>
      </c>
      <c r="J262" s="51">
        <f t="shared" si="137"/>
        <v>1180</v>
      </c>
      <c r="K262" s="74">
        <f t="shared" si="137"/>
        <v>0</v>
      </c>
      <c r="L262" s="51">
        <f t="shared" si="137"/>
        <v>0</v>
      </c>
      <c r="M262" s="51">
        <f t="shared" si="137"/>
        <v>0</v>
      </c>
      <c r="N262" s="74">
        <f t="shared" si="137"/>
        <v>1180</v>
      </c>
      <c r="O262" s="106">
        <f t="shared" si="137"/>
        <v>0</v>
      </c>
      <c r="P262" s="106"/>
      <c r="Q262" s="106">
        <f>Q263</f>
        <v>-360</v>
      </c>
      <c r="R262" s="107">
        <f>R263</f>
        <v>0</v>
      </c>
      <c r="S262" s="74">
        <f>S263</f>
        <v>820</v>
      </c>
      <c r="T262" s="74">
        <f>T263</f>
        <v>677.66</v>
      </c>
    </row>
    <row r="263" spans="1:20" ht="20.25" customHeight="1">
      <c r="A263" s="4" t="s">
        <v>58</v>
      </c>
      <c r="B263" s="5" t="s">
        <v>19</v>
      </c>
      <c r="C263" s="45">
        <v>1180</v>
      </c>
      <c r="D263" s="45"/>
      <c r="E263" s="45">
        <f>C263+D263</f>
        <v>1180</v>
      </c>
      <c r="F263" s="5" t="s">
        <v>169</v>
      </c>
      <c r="G263" s="5" t="s">
        <v>19</v>
      </c>
      <c r="H263" s="45">
        <v>1180</v>
      </c>
      <c r="I263" s="45"/>
      <c r="J263" s="45">
        <f>H263+I263</f>
        <v>1180</v>
      </c>
      <c r="K263" s="72"/>
      <c r="L263" s="45"/>
      <c r="M263" s="45"/>
      <c r="N263" s="72">
        <f>J263+L263</f>
        <v>1180</v>
      </c>
      <c r="O263" s="104"/>
      <c r="P263" s="104"/>
      <c r="Q263" s="104">
        <v>-360</v>
      </c>
      <c r="R263" s="105"/>
      <c r="S263" s="72">
        <f>N263+R263+O263+Q263</f>
        <v>820</v>
      </c>
      <c r="T263" s="72">
        <v>677.66</v>
      </c>
    </row>
    <row r="264" spans="1:20" ht="49.5" customHeight="1">
      <c r="A264" s="29" t="s">
        <v>351</v>
      </c>
      <c r="B264" s="30"/>
      <c r="C264" s="51">
        <f>C265</f>
        <v>28400</v>
      </c>
      <c r="D264" s="51">
        <f>D265</f>
        <v>0</v>
      </c>
      <c r="E264" s="51">
        <f>E265</f>
        <v>28400</v>
      </c>
      <c r="F264" s="30" t="s">
        <v>170</v>
      </c>
      <c r="G264" s="30"/>
      <c r="H264" s="51">
        <f aca="true" t="shared" si="138" ref="H264:O264">H265</f>
        <v>28400</v>
      </c>
      <c r="I264" s="51">
        <f t="shared" si="138"/>
        <v>0</v>
      </c>
      <c r="J264" s="51">
        <f t="shared" si="138"/>
        <v>28400</v>
      </c>
      <c r="K264" s="74">
        <f t="shared" si="138"/>
        <v>0</v>
      </c>
      <c r="L264" s="51">
        <f t="shared" si="138"/>
        <v>0</v>
      </c>
      <c r="M264" s="51">
        <f t="shared" si="138"/>
        <v>0</v>
      </c>
      <c r="N264" s="74">
        <f t="shared" si="138"/>
        <v>28400</v>
      </c>
      <c r="O264" s="106">
        <f t="shared" si="138"/>
        <v>0</v>
      </c>
      <c r="P264" s="106"/>
      <c r="Q264" s="106">
        <f>Q265</f>
        <v>-10958.8</v>
      </c>
      <c r="R264" s="107">
        <f>R265</f>
        <v>0</v>
      </c>
      <c r="S264" s="74">
        <f>S265</f>
        <v>17441.2</v>
      </c>
      <c r="T264" s="74">
        <f>T265</f>
        <v>11182.6</v>
      </c>
    </row>
    <row r="265" spans="1:20" ht="16.5" customHeight="1">
      <c r="A265" s="4" t="s">
        <v>58</v>
      </c>
      <c r="B265" s="5" t="s">
        <v>19</v>
      </c>
      <c r="C265" s="45">
        <v>28400</v>
      </c>
      <c r="D265" s="45"/>
      <c r="E265" s="45">
        <f>C265+D265</f>
        <v>28400</v>
      </c>
      <c r="F265" s="5" t="s">
        <v>170</v>
      </c>
      <c r="G265" s="5" t="s">
        <v>19</v>
      </c>
      <c r="H265" s="45">
        <v>28400</v>
      </c>
      <c r="I265" s="45"/>
      <c r="J265" s="45">
        <f>H265+I265</f>
        <v>28400</v>
      </c>
      <c r="K265" s="72"/>
      <c r="L265" s="45"/>
      <c r="M265" s="45"/>
      <c r="N265" s="72">
        <f>J265+L265</f>
        <v>28400</v>
      </c>
      <c r="O265" s="104"/>
      <c r="P265" s="104"/>
      <c r="Q265" s="104">
        <v>-10958.8</v>
      </c>
      <c r="R265" s="105"/>
      <c r="S265" s="72">
        <f>N265+R265+O265+Q265</f>
        <v>17441.2</v>
      </c>
      <c r="T265" s="72">
        <v>11182.6</v>
      </c>
    </row>
    <row r="266" spans="1:20" ht="48.75" customHeight="1" hidden="1">
      <c r="A266" s="14" t="s">
        <v>374</v>
      </c>
      <c r="B266" s="15"/>
      <c r="C266" s="44">
        <f>C267</f>
        <v>5490</v>
      </c>
      <c r="D266" s="44">
        <f>D267</f>
        <v>0</v>
      </c>
      <c r="E266" s="44">
        <f>E267</f>
        <v>5490</v>
      </c>
      <c r="F266" s="15" t="s">
        <v>171</v>
      </c>
      <c r="G266" s="15"/>
      <c r="H266" s="44">
        <f aca="true" t="shared" si="139" ref="H266:O266">H267</f>
        <v>5490</v>
      </c>
      <c r="I266" s="44">
        <f t="shared" si="139"/>
        <v>0</v>
      </c>
      <c r="J266" s="44">
        <f t="shared" si="139"/>
        <v>5490</v>
      </c>
      <c r="K266" s="71">
        <f t="shared" si="139"/>
        <v>0</v>
      </c>
      <c r="L266" s="44">
        <f t="shared" si="139"/>
        <v>-5490</v>
      </c>
      <c r="M266" s="44">
        <f t="shared" si="139"/>
        <v>0</v>
      </c>
      <c r="N266" s="71">
        <f t="shared" si="139"/>
        <v>0</v>
      </c>
      <c r="O266" s="102">
        <f t="shared" si="139"/>
        <v>0</v>
      </c>
      <c r="P266" s="102"/>
      <c r="Q266" s="102">
        <f>Q267</f>
        <v>0</v>
      </c>
      <c r="R266" s="103">
        <f>R267</f>
        <v>0</v>
      </c>
      <c r="S266" s="71">
        <f>S267</f>
        <v>0</v>
      </c>
      <c r="T266" s="71">
        <f>T267</f>
        <v>0</v>
      </c>
    </row>
    <row r="267" spans="1:20" ht="17.25" customHeight="1" hidden="1">
      <c r="A267" s="4" t="s">
        <v>58</v>
      </c>
      <c r="B267" s="5" t="s">
        <v>19</v>
      </c>
      <c r="C267" s="45">
        <v>5490</v>
      </c>
      <c r="D267" s="45"/>
      <c r="E267" s="45">
        <f>C267+D267</f>
        <v>5490</v>
      </c>
      <c r="F267" s="5" t="s">
        <v>171</v>
      </c>
      <c r="G267" s="5" t="s">
        <v>19</v>
      </c>
      <c r="H267" s="45">
        <v>5490</v>
      </c>
      <c r="I267" s="45"/>
      <c r="J267" s="45">
        <f>H267+I267</f>
        <v>5490</v>
      </c>
      <c r="K267" s="72"/>
      <c r="L267" s="45">
        <v>-5490</v>
      </c>
      <c r="M267" s="45"/>
      <c r="N267" s="72">
        <f>J267+L267</f>
        <v>0</v>
      </c>
      <c r="O267" s="104"/>
      <c r="P267" s="104"/>
      <c r="Q267" s="104"/>
      <c r="R267" s="105"/>
      <c r="S267" s="72">
        <f>N267+R267+O267+Q267</f>
        <v>0</v>
      </c>
      <c r="T267" s="72">
        <f>O267+S267+P267+R267</f>
        <v>0</v>
      </c>
    </row>
    <row r="268" spans="1:20" ht="35.25" customHeight="1">
      <c r="A268" s="10" t="s">
        <v>173</v>
      </c>
      <c r="B268" s="9"/>
      <c r="C268" s="43">
        <f>C269</f>
        <v>2468</v>
      </c>
      <c r="D268" s="43">
        <f>D269</f>
        <v>0</v>
      </c>
      <c r="E268" s="43">
        <f>E269</f>
        <v>2468</v>
      </c>
      <c r="F268" s="9" t="s">
        <v>172</v>
      </c>
      <c r="G268" s="9"/>
      <c r="H268" s="43">
        <f aca="true" t="shared" si="140" ref="H268:O268">H269</f>
        <v>2468</v>
      </c>
      <c r="I268" s="43">
        <f t="shared" si="140"/>
        <v>0</v>
      </c>
      <c r="J268" s="43">
        <f t="shared" si="140"/>
        <v>2468</v>
      </c>
      <c r="K268" s="70">
        <f t="shared" si="140"/>
        <v>0</v>
      </c>
      <c r="L268" s="43">
        <f t="shared" si="140"/>
        <v>-226.2</v>
      </c>
      <c r="M268" s="43">
        <f t="shared" si="140"/>
        <v>0</v>
      </c>
      <c r="N268" s="70">
        <f t="shared" si="140"/>
        <v>2241.8</v>
      </c>
      <c r="O268" s="100">
        <f t="shared" si="140"/>
        <v>0</v>
      </c>
      <c r="P268" s="100"/>
      <c r="Q268" s="100">
        <f>Q269</f>
        <v>-209.36</v>
      </c>
      <c r="R268" s="101">
        <f>R269</f>
        <v>-60.9</v>
      </c>
      <c r="S268" s="70">
        <f>S269</f>
        <v>1971.54</v>
      </c>
      <c r="T268" s="70">
        <f>T269</f>
        <v>1962.58</v>
      </c>
    </row>
    <row r="269" spans="1:20" ht="46.5" customHeight="1">
      <c r="A269" s="14" t="s">
        <v>174</v>
      </c>
      <c r="B269" s="15"/>
      <c r="C269" s="44">
        <f>C270+C272</f>
        <v>2468</v>
      </c>
      <c r="D269" s="44">
        <f>D270+D272</f>
        <v>0</v>
      </c>
      <c r="E269" s="44">
        <f>E270+E272</f>
        <v>2468</v>
      </c>
      <c r="F269" s="15" t="s">
        <v>175</v>
      </c>
      <c r="G269" s="15"/>
      <c r="H269" s="44">
        <f aca="true" t="shared" si="141" ref="H269:O269">H270+H272</f>
        <v>2468</v>
      </c>
      <c r="I269" s="44">
        <f t="shared" si="141"/>
        <v>0</v>
      </c>
      <c r="J269" s="44">
        <f t="shared" si="141"/>
        <v>2468</v>
      </c>
      <c r="K269" s="71">
        <f t="shared" si="141"/>
        <v>0</v>
      </c>
      <c r="L269" s="44">
        <f t="shared" si="141"/>
        <v>-226.2</v>
      </c>
      <c r="M269" s="44">
        <f t="shared" si="141"/>
        <v>0</v>
      </c>
      <c r="N269" s="71">
        <f t="shared" si="141"/>
        <v>2241.8</v>
      </c>
      <c r="O269" s="102">
        <f t="shared" si="141"/>
        <v>0</v>
      </c>
      <c r="P269" s="102"/>
      <c r="Q269" s="102">
        <f>Q270+Q272</f>
        <v>-209.36</v>
      </c>
      <c r="R269" s="103">
        <f>R270+R272</f>
        <v>-60.9</v>
      </c>
      <c r="S269" s="71">
        <f>S270+S272</f>
        <v>1971.54</v>
      </c>
      <c r="T269" s="71">
        <f>T270+T272</f>
        <v>1962.58</v>
      </c>
    </row>
    <row r="270" spans="1:20" ht="98.25" customHeight="1" hidden="1">
      <c r="A270" s="4" t="s">
        <v>269</v>
      </c>
      <c r="B270" s="5"/>
      <c r="C270" s="45">
        <f>C271</f>
        <v>168</v>
      </c>
      <c r="D270" s="45">
        <f>D271</f>
        <v>0</v>
      </c>
      <c r="E270" s="45">
        <f>E271</f>
        <v>168</v>
      </c>
      <c r="F270" s="5" t="s">
        <v>175</v>
      </c>
      <c r="G270" s="5"/>
      <c r="H270" s="45">
        <f aca="true" t="shared" si="142" ref="H270:O270">H271</f>
        <v>168</v>
      </c>
      <c r="I270" s="45">
        <f t="shared" si="142"/>
        <v>0</v>
      </c>
      <c r="J270" s="45">
        <f t="shared" si="142"/>
        <v>168</v>
      </c>
      <c r="K270" s="72">
        <f t="shared" si="142"/>
        <v>0</v>
      </c>
      <c r="L270" s="45">
        <f t="shared" si="142"/>
        <v>0</v>
      </c>
      <c r="M270" s="45">
        <f t="shared" si="142"/>
        <v>-168</v>
      </c>
      <c r="N270" s="72">
        <f t="shared" si="142"/>
        <v>0</v>
      </c>
      <c r="O270" s="104">
        <f t="shared" si="142"/>
        <v>0</v>
      </c>
      <c r="P270" s="104"/>
      <c r="Q270" s="104">
        <f>Q271</f>
        <v>0</v>
      </c>
      <c r="R270" s="105">
        <f>R271</f>
        <v>0</v>
      </c>
      <c r="S270" s="72">
        <f>S271</f>
        <v>0</v>
      </c>
      <c r="T270" s="72">
        <f>T271</f>
        <v>0</v>
      </c>
    </row>
    <row r="271" spans="1:20" ht="29.25" customHeight="1" hidden="1">
      <c r="A271" s="4" t="s">
        <v>24</v>
      </c>
      <c r="B271" s="5" t="s">
        <v>25</v>
      </c>
      <c r="C271" s="45">
        <v>168</v>
      </c>
      <c r="D271" s="45"/>
      <c r="E271" s="45">
        <f>C271+D271</f>
        <v>168</v>
      </c>
      <c r="F271" s="5" t="s">
        <v>175</v>
      </c>
      <c r="G271" s="5" t="s">
        <v>25</v>
      </c>
      <c r="H271" s="45">
        <v>168</v>
      </c>
      <c r="I271" s="45"/>
      <c r="J271" s="45">
        <f>H271+I271</f>
        <v>168</v>
      </c>
      <c r="K271" s="72"/>
      <c r="L271" s="45"/>
      <c r="M271" s="45">
        <v>-168</v>
      </c>
      <c r="N271" s="72">
        <f>J271+M271</f>
        <v>0</v>
      </c>
      <c r="O271" s="104"/>
      <c r="P271" s="104"/>
      <c r="Q271" s="104"/>
      <c r="R271" s="105"/>
      <c r="S271" s="72">
        <f>N271+R271+O271+Q271</f>
        <v>0</v>
      </c>
      <c r="T271" s="72">
        <f>O271+S271+P271+R271</f>
        <v>0</v>
      </c>
    </row>
    <row r="272" spans="1:20" ht="117.75" customHeight="1">
      <c r="A272" s="29" t="s">
        <v>352</v>
      </c>
      <c r="B272" s="30"/>
      <c r="C272" s="51">
        <f>C273</f>
        <v>2300</v>
      </c>
      <c r="D272" s="51">
        <f>D273</f>
        <v>0</v>
      </c>
      <c r="E272" s="51">
        <f>E273</f>
        <v>2300</v>
      </c>
      <c r="F272" s="30" t="s">
        <v>353</v>
      </c>
      <c r="G272" s="30"/>
      <c r="H272" s="51">
        <f aca="true" t="shared" si="143" ref="H272:O272">H273</f>
        <v>2300</v>
      </c>
      <c r="I272" s="51">
        <f t="shared" si="143"/>
        <v>0</v>
      </c>
      <c r="J272" s="51">
        <f t="shared" si="143"/>
        <v>2300</v>
      </c>
      <c r="K272" s="74">
        <f t="shared" si="143"/>
        <v>0</v>
      </c>
      <c r="L272" s="51">
        <f t="shared" si="143"/>
        <v>-226.2</v>
      </c>
      <c r="M272" s="51">
        <f t="shared" si="143"/>
        <v>168</v>
      </c>
      <c r="N272" s="74">
        <f t="shared" si="143"/>
        <v>2241.8</v>
      </c>
      <c r="O272" s="106">
        <f t="shared" si="143"/>
        <v>0</v>
      </c>
      <c r="P272" s="106"/>
      <c r="Q272" s="106">
        <f>Q273</f>
        <v>-209.36</v>
      </c>
      <c r="R272" s="107">
        <f>R273</f>
        <v>-60.9</v>
      </c>
      <c r="S272" s="74">
        <f>S273</f>
        <v>1971.54</v>
      </c>
      <c r="T272" s="74">
        <f>T273</f>
        <v>1962.58</v>
      </c>
    </row>
    <row r="273" spans="1:20" ht="32.25" customHeight="1">
      <c r="A273" s="4" t="s">
        <v>24</v>
      </c>
      <c r="B273" s="5" t="s">
        <v>25</v>
      </c>
      <c r="C273" s="45">
        <v>2300</v>
      </c>
      <c r="D273" s="45"/>
      <c r="E273" s="45">
        <f>C273+D273</f>
        <v>2300</v>
      </c>
      <c r="F273" s="5" t="s">
        <v>353</v>
      </c>
      <c r="G273" s="5" t="s">
        <v>25</v>
      </c>
      <c r="H273" s="45">
        <v>2300</v>
      </c>
      <c r="I273" s="45"/>
      <c r="J273" s="45">
        <f>H273+I273</f>
        <v>2300</v>
      </c>
      <c r="K273" s="72"/>
      <c r="L273" s="45">
        <v>-226.2</v>
      </c>
      <c r="M273" s="45">
        <v>168</v>
      </c>
      <c r="N273" s="72">
        <f>J273+L273+M273</f>
        <v>2241.8</v>
      </c>
      <c r="O273" s="104"/>
      <c r="P273" s="104"/>
      <c r="Q273" s="104">
        <v>-209.36</v>
      </c>
      <c r="R273" s="105">
        <v>-60.9</v>
      </c>
      <c r="S273" s="72">
        <f>N273+R273+O273+Q273</f>
        <v>1971.54</v>
      </c>
      <c r="T273" s="72">
        <v>1962.58</v>
      </c>
    </row>
    <row r="274" spans="1:20" ht="31.5" customHeight="1">
      <c r="A274" s="10" t="s">
        <v>61</v>
      </c>
      <c r="B274" s="9"/>
      <c r="C274" s="43">
        <f>C275+C277+C279+C284</f>
        <v>5767.29</v>
      </c>
      <c r="D274" s="43">
        <f>D275+D277+D279+D284</f>
        <v>0</v>
      </c>
      <c r="E274" s="43">
        <f>E275+E277+E279+E284</f>
        <v>5767.29</v>
      </c>
      <c r="F274" s="9" t="s">
        <v>176</v>
      </c>
      <c r="G274" s="9"/>
      <c r="H274" s="43">
        <f>H275+H277+H279+H284</f>
        <v>5767.29</v>
      </c>
      <c r="I274" s="43">
        <f>I275+I277+I279+I284</f>
        <v>0</v>
      </c>
      <c r="J274" s="43">
        <f>J275+J277+J279+J284</f>
        <v>5767.29</v>
      </c>
      <c r="K274" s="70">
        <f>K275+K277+K279+K284</f>
        <v>0</v>
      </c>
      <c r="L274" s="43">
        <f>L275+L277+L279+L284</f>
        <v>0</v>
      </c>
      <c r="M274" s="43">
        <f>M275+M277+M279+M284+M287</f>
        <v>350</v>
      </c>
      <c r="N274" s="70">
        <f>N275+N277+N279+N284+N287</f>
        <v>6117.29</v>
      </c>
      <c r="O274" s="100">
        <f>O275+O277+O279+O284</f>
        <v>0</v>
      </c>
      <c r="P274" s="100"/>
      <c r="Q274" s="100">
        <f>Q275+Q277+Q279+Q284</f>
        <v>0</v>
      </c>
      <c r="R274" s="101">
        <f>R275+R277+R279+R284+R287</f>
        <v>60.9</v>
      </c>
      <c r="S274" s="70">
        <f>S275+S277+S279+S284+S287</f>
        <v>6178.19</v>
      </c>
      <c r="T274" s="70">
        <f>T275+T277+T279+T284+T287</f>
        <v>5521.19</v>
      </c>
    </row>
    <row r="275" spans="1:20" ht="68.25" customHeight="1" hidden="1">
      <c r="A275" s="14" t="s">
        <v>178</v>
      </c>
      <c r="B275" s="15"/>
      <c r="C275" s="44">
        <f>C276</f>
        <v>0</v>
      </c>
      <c r="D275" s="44">
        <f>D276</f>
        <v>0</v>
      </c>
      <c r="E275" s="44">
        <f>E276</f>
        <v>0</v>
      </c>
      <c r="F275" s="15" t="s">
        <v>177</v>
      </c>
      <c r="G275" s="15"/>
      <c r="H275" s="44">
        <f aca="true" t="shared" si="144" ref="H275:O275">H276</f>
        <v>0</v>
      </c>
      <c r="I275" s="44">
        <f t="shared" si="144"/>
        <v>0</v>
      </c>
      <c r="J275" s="44">
        <f t="shared" si="144"/>
        <v>0</v>
      </c>
      <c r="K275" s="71">
        <f t="shared" si="144"/>
        <v>0</v>
      </c>
      <c r="L275" s="44">
        <f t="shared" si="144"/>
        <v>0</v>
      </c>
      <c r="M275" s="44">
        <f t="shared" si="144"/>
        <v>0</v>
      </c>
      <c r="N275" s="71">
        <f t="shared" si="144"/>
        <v>0</v>
      </c>
      <c r="O275" s="102">
        <f t="shared" si="144"/>
        <v>0</v>
      </c>
      <c r="P275" s="102"/>
      <c r="Q275" s="102">
        <f>Q276</f>
        <v>0</v>
      </c>
      <c r="R275" s="103">
        <f>R276</f>
        <v>0</v>
      </c>
      <c r="S275" s="71">
        <f>S276</f>
        <v>0</v>
      </c>
      <c r="T275" s="71">
        <f>T276</f>
        <v>0</v>
      </c>
    </row>
    <row r="276" spans="1:20" ht="80.25" customHeight="1" hidden="1">
      <c r="A276" s="4" t="s">
        <v>16</v>
      </c>
      <c r="B276" s="5" t="s">
        <v>17</v>
      </c>
      <c r="C276" s="45">
        <v>0</v>
      </c>
      <c r="D276" s="45">
        <v>0</v>
      </c>
      <c r="E276" s="45">
        <v>0</v>
      </c>
      <c r="F276" s="5" t="s">
        <v>177</v>
      </c>
      <c r="G276" s="5" t="s">
        <v>17</v>
      </c>
      <c r="H276" s="45">
        <v>0</v>
      </c>
      <c r="I276" s="45">
        <v>0</v>
      </c>
      <c r="J276" s="45">
        <v>0</v>
      </c>
      <c r="K276" s="72">
        <v>0</v>
      </c>
      <c r="L276" s="45">
        <v>0</v>
      </c>
      <c r="M276" s="45">
        <v>0</v>
      </c>
      <c r="N276" s="72">
        <v>0</v>
      </c>
      <c r="O276" s="104">
        <v>0</v>
      </c>
      <c r="P276" s="104"/>
      <c r="Q276" s="104">
        <v>0</v>
      </c>
      <c r="R276" s="105">
        <v>0</v>
      </c>
      <c r="S276" s="72">
        <v>0</v>
      </c>
      <c r="T276" s="72">
        <v>0</v>
      </c>
    </row>
    <row r="277" spans="1:20" ht="74.25" customHeight="1" hidden="1">
      <c r="A277" s="14" t="s">
        <v>179</v>
      </c>
      <c r="B277" s="15"/>
      <c r="C277" s="44">
        <f>C278</f>
        <v>0</v>
      </c>
      <c r="D277" s="44">
        <f>D278</f>
        <v>0</v>
      </c>
      <c r="E277" s="44">
        <f>E278</f>
        <v>0</v>
      </c>
      <c r="F277" s="15" t="s">
        <v>289</v>
      </c>
      <c r="G277" s="15"/>
      <c r="H277" s="44">
        <f aca="true" t="shared" si="145" ref="H277:O277">H278</f>
        <v>0</v>
      </c>
      <c r="I277" s="44">
        <f t="shared" si="145"/>
        <v>0</v>
      </c>
      <c r="J277" s="44">
        <f t="shared" si="145"/>
        <v>0</v>
      </c>
      <c r="K277" s="71">
        <f t="shared" si="145"/>
        <v>0</v>
      </c>
      <c r="L277" s="44">
        <f t="shared" si="145"/>
        <v>0</v>
      </c>
      <c r="M277" s="44">
        <f t="shared" si="145"/>
        <v>0</v>
      </c>
      <c r="N277" s="71">
        <f t="shared" si="145"/>
        <v>0</v>
      </c>
      <c r="O277" s="102">
        <f t="shared" si="145"/>
        <v>0</v>
      </c>
      <c r="P277" s="102"/>
      <c r="Q277" s="102">
        <f>Q278</f>
        <v>0</v>
      </c>
      <c r="R277" s="103">
        <f>R278</f>
        <v>0</v>
      </c>
      <c r="S277" s="71">
        <f>S278</f>
        <v>0</v>
      </c>
      <c r="T277" s="71">
        <f>T278</f>
        <v>0</v>
      </c>
    </row>
    <row r="278" spans="1:20" ht="96" customHeight="1" hidden="1">
      <c r="A278" s="4" t="s">
        <v>16</v>
      </c>
      <c r="B278" s="5" t="s">
        <v>17</v>
      </c>
      <c r="C278" s="45">
        <v>0</v>
      </c>
      <c r="D278" s="45">
        <v>0</v>
      </c>
      <c r="E278" s="45">
        <v>0</v>
      </c>
      <c r="F278" s="5" t="s">
        <v>289</v>
      </c>
      <c r="G278" s="5" t="s">
        <v>17</v>
      </c>
      <c r="H278" s="45">
        <v>0</v>
      </c>
      <c r="I278" s="45">
        <v>0</v>
      </c>
      <c r="J278" s="45">
        <v>0</v>
      </c>
      <c r="K278" s="72">
        <v>0</v>
      </c>
      <c r="L278" s="45">
        <v>0</v>
      </c>
      <c r="M278" s="45">
        <v>0</v>
      </c>
      <c r="N278" s="72">
        <v>0</v>
      </c>
      <c r="O278" s="104">
        <v>0</v>
      </c>
      <c r="P278" s="104"/>
      <c r="Q278" s="104">
        <v>0</v>
      </c>
      <c r="R278" s="105">
        <v>0</v>
      </c>
      <c r="S278" s="72">
        <v>0</v>
      </c>
      <c r="T278" s="72">
        <v>0</v>
      </c>
    </row>
    <row r="279" spans="1:20" ht="53.25" customHeight="1">
      <c r="A279" s="14" t="s">
        <v>181</v>
      </c>
      <c r="B279" s="15"/>
      <c r="C279" s="44">
        <f>C280</f>
        <v>3137.29</v>
      </c>
      <c r="D279" s="44">
        <f>D280</f>
        <v>0</v>
      </c>
      <c r="E279" s="44">
        <f>E280</f>
        <v>3137.29</v>
      </c>
      <c r="F279" s="30" t="s">
        <v>380</v>
      </c>
      <c r="G279" s="15"/>
      <c r="H279" s="44">
        <f aca="true" t="shared" si="146" ref="H279:O279">H280</f>
        <v>3137.29</v>
      </c>
      <c r="I279" s="44">
        <f t="shared" si="146"/>
        <v>0</v>
      </c>
      <c r="J279" s="44">
        <f t="shared" si="146"/>
        <v>3137.29</v>
      </c>
      <c r="K279" s="71">
        <f t="shared" si="146"/>
        <v>0</v>
      </c>
      <c r="L279" s="44">
        <f t="shared" si="146"/>
        <v>0</v>
      </c>
      <c r="M279" s="44">
        <f t="shared" si="146"/>
        <v>0</v>
      </c>
      <c r="N279" s="71">
        <f t="shared" si="146"/>
        <v>3137.29</v>
      </c>
      <c r="O279" s="102">
        <f t="shared" si="146"/>
        <v>0</v>
      </c>
      <c r="P279" s="102"/>
      <c r="Q279" s="102">
        <f>Q280</f>
        <v>0</v>
      </c>
      <c r="R279" s="103">
        <f>R280</f>
        <v>0</v>
      </c>
      <c r="S279" s="71">
        <f>S280</f>
        <v>3137.29</v>
      </c>
      <c r="T279" s="71">
        <f>T280</f>
        <v>2687.45</v>
      </c>
    </row>
    <row r="280" spans="1:20" ht="32.25" customHeight="1">
      <c r="A280" s="4" t="s">
        <v>55</v>
      </c>
      <c r="B280" s="5"/>
      <c r="C280" s="45">
        <f>C281+C282+C283</f>
        <v>3137.29</v>
      </c>
      <c r="D280" s="45">
        <f>D281+D282+D283</f>
        <v>0</v>
      </c>
      <c r="E280" s="45">
        <f>E281+E282+E283</f>
        <v>3137.29</v>
      </c>
      <c r="F280" s="5" t="s">
        <v>290</v>
      </c>
      <c r="G280" s="5"/>
      <c r="H280" s="45">
        <f aca="true" t="shared" si="147" ref="H280:O280">H281+H282+H283</f>
        <v>3137.29</v>
      </c>
      <c r="I280" s="45">
        <f t="shared" si="147"/>
        <v>0</v>
      </c>
      <c r="J280" s="45">
        <f t="shared" si="147"/>
        <v>3137.29</v>
      </c>
      <c r="K280" s="72">
        <f t="shared" si="147"/>
        <v>0</v>
      </c>
      <c r="L280" s="45">
        <f t="shared" si="147"/>
        <v>0</v>
      </c>
      <c r="M280" s="45">
        <f t="shared" si="147"/>
        <v>0</v>
      </c>
      <c r="N280" s="72">
        <f t="shared" si="147"/>
        <v>3137.29</v>
      </c>
      <c r="O280" s="104">
        <f t="shared" si="147"/>
        <v>0</v>
      </c>
      <c r="P280" s="104"/>
      <c r="Q280" s="104">
        <f>Q281+Q282+Q283</f>
        <v>0</v>
      </c>
      <c r="R280" s="105">
        <f>R281+R282+R283</f>
        <v>0</v>
      </c>
      <c r="S280" s="72">
        <f>S281+S282+S283</f>
        <v>3137.29</v>
      </c>
      <c r="T280" s="72">
        <f>T281+T282+T283</f>
        <v>2687.45</v>
      </c>
    </row>
    <row r="281" spans="1:20" ht="79.5" customHeight="1">
      <c r="A281" s="4" t="s">
        <v>14</v>
      </c>
      <c r="B281" s="5" t="s">
        <v>15</v>
      </c>
      <c r="C281" s="45">
        <f>1890.39+570.9</f>
        <v>2461.29</v>
      </c>
      <c r="D281" s="45"/>
      <c r="E281" s="45">
        <f>C281+D281</f>
        <v>2461.29</v>
      </c>
      <c r="F281" s="5" t="s">
        <v>290</v>
      </c>
      <c r="G281" s="5" t="s">
        <v>15</v>
      </c>
      <c r="H281" s="45">
        <f>1890.39+570.9</f>
        <v>2461.29</v>
      </c>
      <c r="I281" s="45"/>
      <c r="J281" s="45">
        <f>H281+I281</f>
        <v>2461.29</v>
      </c>
      <c r="K281" s="72"/>
      <c r="L281" s="45"/>
      <c r="M281" s="45">
        <v>137</v>
      </c>
      <c r="N281" s="72">
        <f>J281+M281</f>
        <v>2598.29</v>
      </c>
      <c r="O281" s="104"/>
      <c r="P281" s="104"/>
      <c r="Q281" s="104"/>
      <c r="R281" s="105">
        <v>0.69</v>
      </c>
      <c r="S281" s="72">
        <f>N281+R281+O281+Q281</f>
        <v>2598.98</v>
      </c>
      <c r="T281" s="72">
        <v>2317.62</v>
      </c>
    </row>
    <row r="282" spans="1:20" ht="36.75" customHeight="1">
      <c r="A282" s="4" t="s">
        <v>16</v>
      </c>
      <c r="B282" s="5" t="s">
        <v>17</v>
      </c>
      <c r="C282" s="45">
        <v>654</v>
      </c>
      <c r="D282" s="45"/>
      <c r="E282" s="45">
        <f>C282+D282</f>
        <v>654</v>
      </c>
      <c r="F282" s="5" t="s">
        <v>290</v>
      </c>
      <c r="G282" s="5" t="s">
        <v>17</v>
      </c>
      <c r="H282" s="45">
        <v>654</v>
      </c>
      <c r="I282" s="45"/>
      <c r="J282" s="45">
        <f>H282+I282</f>
        <v>654</v>
      </c>
      <c r="K282" s="72"/>
      <c r="L282" s="45"/>
      <c r="M282" s="45">
        <v>-137</v>
      </c>
      <c r="N282" s="72">
        <f>J282+M282</f>
        <v>517</v>
      </c>
      <c r="O282" s="104"/>
      <c r="P282" s="104"/>
      <c r="Q282" s="104"/>
      <c r="R282" s="105">
        <v>-0.69</v>
      </c>
      <c r="S282" s="72">
        <f>N282+R282+O282+Q282</f>
        <v>516.31</v>
      </c>
      <c r="T282" s="72">
        <v>359.46</v>
      </c>
    </row>
    <row r="283" spans="1:20" ht="21.75" customHeight="1">
      <c r="A283" s="4" t="s">
        <v>58</v>
      </c>
      <c r="B283" s="5" t="s">
        <v>19</v>
      </c>
      <c r="C283" s="45">
        <v>22</v>
      </c>
      <c r="D283" s="45"/>
      <c r="E283" s="45">
        <f>C283+D283</f>
        <v>22</v>
      </c>
      <c r="F283" s="5" t="s">
        <v>290</v>
      </c>
      <c r="G283" s="5" t="s">
        <v>19</v>
      </c>
      <c r="H283" s="45">
        <v>22</v>
      </c>
      <c r="I283" s="45"/>
      <c r="J283" s="45">
        <f>H283+I283</f>
        <v>22</v>
      </c>
      <c r="K283" s="72"/>
      <c r="L283" s="45"/>
      <c r="M283" s="45"/>
      <c r="N283" s="72">
        <f>J283+M283</f>
        <v>22</v>
      </c>
      <c r="O283" s="104"/>
      <c r="P283" s="104"/>
      <c r="Q283" s="104"/>
      <c r="R283" s="105"/>
      <c r="S283" s="72">
        <f>N283+R283+O283+Q283</f>
        <v>22</v>
      </c>
      <c r="T283" s="72">
        <v>10.37</v>
      </c>
    </row>
    <row r="284" spans="1:20" ht="66" customHeight="1">
      <c r="A284" s="14" t="s">
        <v>180</v>
      </c>
      <c r="B284" s="15"/>
      <c r="C284" s="44">
        <f aca="true" t="shared" si="148" ref="C284:E285">C285</f>
        <v>2630</v>
      </c>
      <c r="D284" s="44">
        <f t="shared" si="148"/>
        <v>0</v>
      </c>
      <c r="E284" s="44">
        <f t="shared" si="148"/>
        <v>2630</v>
      </c>
      <c r="F284" s="15" t="s">
        <v>401</v>
      </c>
      <c r="G284" s="15"/>
      <c r="H284" s="44">
        <f aca="true" t="shared" si="149" ref="H284:O285">H285</f>
        <v>2630</v>
      </c>
      <c r="I284" s="44">
        <f t="shared" si="149"/>
        <v>0</v>
      </c>
      <c r="J284" s="44">
        <f t="shared" si="149"/>
        <v>2630</v>
      </c>
      <c r="K284" s="71">
        <f t="shared" si="149"/>
        <v>0</v>
      </c>
      <c r="L284" s="44">
        <f t="shared" si="149"/>
        <v>0</v>
      </c>
      <c r="M284" s="44">
        <f t="shared" si="149"/>
        <v>0</v>
      </c>
      <c r="N284" s="71">
        <f t="shared" si="149"/>
        <v>2630</v>
      </c>
      <c r="O284" s="102">
        <f t="shared" si="149"/>
        <v>0</v>
      </c>
      <c r="P284" s="102"/>
      <c r="Q284" s="102">
        <f aca="true" t="shared" si="150" ref="Q284:T285">Q285</f>
        <v>0</v>
      </c>
      <c r="R284" s="103">
        <f t="shared" si="150"/>
        <v>0</v>
      </c>
      <c r="S284" s="71">
        <f t="shared" si="150"/>
        <v>2630</v>
      </c>
      <c r="T284" s="71">
        <f t="shared" si="150"/>
        <v>2509.78</v>
      </c>
    </row>
    <row r="285" spans="1:20" ht="35.25" customHeight="1">
      <c r="A285" s="29" t="s">
        <v>354</v>
      </c>
      <c r="B285" s="30"/>
      <c r="C285" s="51">
        <f t="shared" si="148"/>
        <v>2630</v>
      </c>
      <c r="D285" s="51">
        <f t="shared" si="148"/>
        <v>0</v>
      </c>
      <c r="E285" s="51">
        <f t="shared" si="148"/>
        <v>2630</v>
      </c>
      <c r="F285" s="30" t="s">
        <v>291</v>
      </c>
      <c r="G285" s="30"/>
      <c r="H285" s="51">
        <f t="shared" si="149"/>
        <v>2630</v>
      </c>
      <c r="I285" s="51">
        <f t="shared" si="149"/>
        <v>0</v>
      </c>
      <c r="J285" s="51">
        <f t="shared" si="149"/>
        <v>2630</v>
      </c>
      <c r="K285" s="74">
        <f t="shared" si="149"/>
        <v>0</v>
      </c>
      <c r="L285" s="51">
        <f t="shared" si="149"/>
        <v>0</v>
      </c>
      <c r="M285" s="51">
        <f t="shared" si="149"/>
        <v>0</v>
      </c>
      <c r="N285" s="74">
        <f t="shared" si="149"/>
        <v>2630</v>
      </c>
      <c r="O285" s="106">
        <f t="shared" si="149"/>
        <v>0</v>
      </c>
      <c r="P285" s="106"/>
      <c r="Q285" s="106">
        <f t="shared" si="150"/>
        <v>0</v>
      </c>
      <c r="R285" s="107">
        <f t="shared" si="150"/>
        <v>0</v>
      </c>
      <c r="S285" s="74">
        <f t="shared" si="150"/>
        <v>2630</v>
      </c>
      <c r="T285" s="74">
        <f t="shared" si="150"/>
        <v>2509.78</v>
      </c>
    </row>
    <row r="286" spans="1:20" ht="79.5" customHeight="1">
      <c r="A286" s="4" t="s">
        <v>14</v>
      </c>
      <c r="B286" s="5" t="s">
        <v>15</v>
      </c>
      <c r="C286" s="45">
        <v>2630</v>
      </c>
      <c r="D286" s="45"/>
      <c r="E286" s="45">
        <f>C286+D286</f>
        <v>2630</v>
      </c>
      <c r="F286" s="5" t="s">
        <v>291</v>
      </c>
      <c r="G286" s="5" t="s">
        <v>15</v>
      </c>
      <c r="H286" s="45">
        <v>2630</v>
      </c>
      <c r="I286" s="45"/>
      <c r="J286" s="45">
        <f>H286+I286</f>
        <v>2630</v>
      </c>
      <c r="K286" s="72"/>
      <c r="L286" s="45"/>
      <c r="M286" s="45"/>
      <c r="N286" s="72">
        <f>J286+L286</f>
        <v>2630</v>
      </c>
      <c r="O286" s="104"/>
      <c r="P286" s="104"/>
      <c r="Q286" s="104"/>
      <c r="R286" s="105"/>
      <c r="S286" s="72">
        <f>N286+R286+O286+Q286</f>
        <v>2630</v>
      </c>
      <c r="T286" s="72">
        <v>2509.78</v>
      </c>
    </row>
    <row r="287" spans="1:21" s="89" customFormat="1" ht="54.75" customHeight="1">
      <c r="A287" s="10" t="s">
        <v>403</v>
      </c>
      <c r="B287" s="9"/>
      <c r="C287" s="43"/>
      <c r="D287" s="43"/>
      <c r="E287" s="43"/>
      <c r="F287" s="9" t="s">
        <v>404</v>
      </c>
      <c r="G287" s="9"/>
      <c r="H287" s="43"/>
      <c r="I287" s="43"/>
      <c r="J287" s="43"/>
      <c r="K287" s="70"/>
      <c r="L287" s="43"/>
      <c r="M287" s="43">
        <f aca="true" t="shared" si="151" ref="M287:O288">M288</f>
        <v>350</v>
      </c>
      <c r="N287" s="70">
        <f t="shared" si="151"/>
        <v>350</v>
      </c>
      <c r="O287" s="100">
        <f t="shared" si="151"/>
        <v>0</v>
      </c>
      <c r="P287" s="100"/>
      <c r="Q287" s="100">
        <f aca="true" t="shared" si="152" ref="Q287:T288">Q288</f>
        <v>0</v>
      </c>
      <c r="R287" s="101">
        <f t="shared" si="152"/>
        <v>60.9</v>
      </c>
      <c r="S287" s="70">
        <f t="shared" si="152"/>
        <v>410.9</v>
      </c>
      <c r="T287" s="70">
        <f t="shared" si="152"/>
        <v>323.96</v>
      </c>
      <c r="U287" s="129"/>
    </row>
    <row r="288" spans="1:21" s="88" customFormat="1" ht="48" customHeight="1">
      <c r="A288" s="14" t="s">
        <v>402</v>
      </c>
      <c r="B288" s="15"/>
      <c r="C288" s="44"/>
      <c r="D288" s="44"/>
      <c r="E288" s="44"/>
      <c r="F288" s="15" t="s">
        <v>405</v>
      </c>
      <c r="G288" s="15"/>
      <c r="H288" s="44"/>
      <c r="I288" s="44"/>
      <c r="J288" s="44"/>
      <c r="K288" s="71"/>
      <c r="L288" s="44"/>
      <c r="M288" s="44">
        <f t="shared" si="151"/>
        <v>350</v>
      </c>
      <c r="N288" s="71">
        <f t="shared" si="151"/>
        <v>350</v>
      </c>
      <c r="O288" s="102">
        <f t="shared" si="151"/>
        <v>0</v>
      </c>
      <c r="P288" s="102"/>
      <c r="Q288" s="102">
        <f t="shared" si="152"/>
        <v>0</v>
      </c>
      <c r="R288" s="103">
        <f t="shared" si="152"/>
        <v>60.9</v>
      </c>
      <c r="S288" s="71">
        <f t="shared" si="152"/>
        <v>410.9</v>
      </c>
      <c r="T288" s="71">
        <f t="shared" si="152"/>
        <v>323.96</v>
      </c>
      <c r="U288" s="128"/>
    </row>
    <row r="289" spans="1:20" ht="48.75" customHeight="1">
      <c r="A289" s="4" t="s">
        <v>16</v>
      </c>
      <c r="B289" s="5" t="s">
        <v>17</v>
      </c>
      <c r="C289" s="45">
        <v>654</v>
      </c>
      <c r="D289" s="45"/>
      <c r="E289" s="45">
        <f>C289+D289</f>
        <v>654</v>
      </c>
      <c r="F289" s="5" t="s">
        <v>405</v>
      </c>
      <c r="G289" s="5" t="s">
        <v>17</v>
      </c>
      <c r="H289" s="45"/>
      <c r="I289" s="45"/>
      <c r="J289" s="45"/>
      <c r="K289" s="72"/>
      <c r="L289" s="45"/>
      <c r="M289" s="45">
        <v>350</v>
      </c>
      <c r="N289" s="72">
        <f>M289</f>
        <v>350</v>
      </c>
      <c r="O289" s="104"/>
      <c r="P289" s="104"/>
      <c r="Q289" s="104"/>
      <c r="R289" s="105">
        <v>60.9</v>
      </c>
      <c r="S289" s="72">
        <f>N289+R289+O289+Q289</f>
        <v>410.9</v>
      </c>
      <c r="T289" s="72">
        <v>323.96</v>
      </c>
    </row>
    <row r="290" spans="1:20" ht="34.5" customHeight="1">
      <c r="A290" s="31" t="s">
        <v>203</v>
      </c>
      <c r="B290" s="32"/>
      <c r="C290" s="41" t="e">
        <f>C291+C312</f>
        <v>#REF!</v>
      </c>
      <c r="D290" s="41" t="e">
        <f>D291+D312</f>
        <v>#REF!</v>
      </c>
      <c r="E290" s="41" t="e">
        <f>E291+E312</f>
        <v>#REF!</v>
      </c>
      <c r="F290" s="32" t="s">
        <v>29</v>
      </c>
      <c r="G290" s="32"/>
      <c r="H290" s="41" t="e">
        <f aca="true" t="shared" si="153" ref="H290:O290">H291+H312</f>
        <v>#REF!</v>
      </c>
      <c r="I290" s="41" t="e">
        <f t="shared" si="153"/>
        <v>#REF!</v>
      </c>
      <c r="J290" s="41" t="e">
        <f t="shared" si="153"/>
        <v>#REF!</v>
      </c>
      <c r="K290" s="68" t="e">
        <f t="shared" si="153"/>
        <v>#REF!</v>
      </c>
      <c r="L290" s="41" t="e">
        <f t="shared" si="153"/>
        <v>#REF!</v>
      </c>
      <c r="M290" s="41" t="e">
        <f t="shared" si="153"/>
        <v>#REF!</v>
      </c>
      <c r="N290" s="68" t="e">
        <f t="shared" si="153"/>
        <v>#REF!</v>
      </c>
      <c r="O290" s="96" t="e">
        <f t="shared" si="153"/>
        <v>#REF!</v>
      </c>
      <c r="P290" s="96"/>
      <c r="Q290" s="96" t="e">
        <f>Q291+Q312</f>
        <v>#REF!</v>
      </c>
      <c r="R290" s="97" t="e">
        <f>R291+R312</f>
        <v>#REF!</v>
      </c>
      <c r="S290" s="68">
        <f>S291+S312</f>
        <v>16984.6</v>
      </c>
      <c r="T290" s="68">
        <f>T291+T312</f>
        <v>11959.2</v>
      </c>
    </row>
    <row r="291" spans="1:20" s="35" customFormat="1" ht="30" customHeight="1">
      <c r="A291" s="13" t="s">
        <v>5</v>
      </c>
      <c r="B291" s="24"/>
      <c r="C291" s="46" t="e">
        <f>C292+C295+C299+C304+C307</f>
        <v>#REF!</v>
      </c>
      <c r="D291" s="46" t="e">
        <f>D292+D295+D299+D304+D307</f>
        <v>#REF!</v>
      </c>
      <c r="E291" s="46" t="e">
        <f>E292+E295+E299+E304+E307</f>
        <v>#REF!</v>
      </c>
      <c r="F291" s="24" t="s">
        <v>183</v>
      </c>
      <c r="G291" s="24"/>
      <c r="H291" s="46" t="e">
        <f aca="true" t="shared" si="154" ref="H291:O291">H292+H295+H299+H304+H307</f>
        <v>#REF!</v>
      </c>
      <c r="I291" s="46" t="e">
        <f t="shared" si="154"/>
        <v>#REF!</v>
      </c>
      <c r="J291" s="46" t="e">
        <f t="shared" si="154"/>
        <v>#REF!</v>
      </c>
      <c r="K291" s="69" t="e">
        <f t="shared" si="154"/>
        <v>#REF!</v>
      </c>
      <c r="L291" s="46" t="e">
        <f t="shared" si="154"/>
        <v>#REF!</v>
      </c>
      <c r="M291" s="46" t="e">
        <f t="shared" si="154"/>
        <v>#REF!</v>
      </c>
      <c r="N291" s="69" t="e">
        <f t="shared" si="154"/>
        <v>#REF!</v>
      </c>
      <c r="O291" s="98" t="e">
        <f t="shared" si="154"/>
        <v>#REF!</v>
      </c>
      <c r="P291" s="98"/>
      <c r="Q291" s="98" t="e">
        <f>Q292+Q295+Q299+Q304+Q307</f>
        <v>#REF!</v>
      </c>
      <c r="R291" s="99" t="e">
        <f>R292+R295+R299+R304+R307</f>
        <v>#REF!</v>
      </c>
      <c r="S291" s="69">
        <f>S292+S295+S299+S304+S307</f>
        <v>16720.3</v>
      </c>
      <c r="T291" s="69">
        <f>T292+T295+T299+T304+T307</f>
        <v>11913.1</v>
      </c>
    </row>
    <row r="292" spans="1:20" ht="66" customHeight="1">
      <c r="A292" s="14" t="s">
        <v>50</v>
      </c>
      <c r="B292" s="15"/>
      <c r="C292" s="44">
        <f aca="true" t="shared" si="155" ref="C292:E293">C293</f>
        <v>1741.5</v>
      </c>
      <c r="D292" s="44">
        <f t="shared" si="155"/>
        <v>0</v>
      </c>
      <c r="E292" s="44">
        <f t="shared" si="155"/>
        <v>1741.5</v>
      </c>
      <c r="F292" s="15" t="s">
        <v>381</v>
      </c>
      <c r="G292" s="15"/>
      <c r="H292" s="44">
        <f aca="true" t="shared" si="156" ref="H292:O293">H293</f>
        <v>1741.5</v>
      </c>
      <c r="I292" s="44">
        <f t="shared" si="156"/>
        <v>0</v>
      </c>
      <c r="J292" s="44">
        <f t="shared" si="156"/>
        <v>1741.5</v>
      </c>
      <c r="K292" s="71">
        <f t="shared" si="156"/>
        <v>0</v>
      </c>
      <c r="L292" s="44">
        <f t="shared" si="156"/>
        <v>0</v>
      </c>
      <c r="M292" s="44">
        <f t="shared" si="156"/>
        <v>0</v>
      </c>
      <c r="N292" s="71">
        <f t="shared" si="156"/>
        <v>1741.5</v>
      </c>
      <c r="O292" s="102">
        <f t="shared" si="156"/>
        <v>0</v>
      </c>
      <c r="P292" s="102"/>
      <c r="Q292" s="102">
        <f aca="true" t="shared" si="157" ref="Q292:T293">Q293</f>
        <v>0</v>
      </c>
      <c r="R292" s="103">
        <f t="shared" si="157"/>
        <v>0</v>
      </c>
      <c r="S292" s="71">
        <f t="shared" si="157"/>
        <v>1741.5</v>
      </c>
      <c r="T292" s="71">
        <f t="shared" si="157"/>
        <v>1221.81</v>
      </c>
    </row>
    <row r="293" spans="1:20" ht="39.75" customHeight="1">
      <c r="A293" s="4" t="s">
        <v>185</v>
      </c>
      <c r="B293" s="5"/>
      <c r="C293" s="45">
        <f t="shared" si="155"/>
        <v>1741.5</v>
      </c>
      <c r="D293" s="45">
        <f t="shared" si="155"/>
        <v>0</v>
      </c>
      <c r="E293" s="45">
        <f t="shared" si="155"/>
        <v>1741.5</v>
      </c>
      <c r="F293" s="5" t="s">
        <v>184</v>
      </c>
      <c r="G293" s="5"/>
      <c r="H293" s="45">
        <f t="shared" si="156"/>
        <v>1741.5</v>
      </c>
      <c r="I293" s="45">
        <f t="shared" si="156"/>
        <v>0</v>
      </c>
      <c r="J293" s="45">
        <f t="shared" si="156"/>
        <v>1741.5</v>
      </c>
      <c r="K293" s="72">
        <f t="shared" si="156"/>
        <v>0</v>
      </c>
      <c r="L293" s="45">
        <f t="shared" si="156"/>
        <v>0</v>
      </c>
      <c r="M293" s="45">
        <f t="shared" si="156"/>
        <v>0</v>
      </c>
      <c r="N293" s="72">
        <f t="shared" si="156"/>
        <v>1741.5</v>
      </c>
      <c r="O293" s="104">
        <f t="shared" si="156"/>
        <v>0</v>
      </c>
      <c r="P293" s="104"/>
      <c r="Q293" s="104">
        <f t="shared" si="157"/>
        <v>0</v>
      </c>
      <c r="R293" s="105">
        <f t="shared" si="157"/>
        <v>0</v>
      </c>
      <c r="S293" s="72">
        <f t="shared" si="157"/>
        <v>1741.5</v>
      </c>
      <c r="T293" s="72">
        <f t="shared" si="157"/>
        <v>1221.81</v>
      </c>
    </row>
    <row r="294" spans="1:20" ht="107.25" customHeight="1">
      <c r="A294" s="4" t="s">
        <v>14</v>
      </c>
      <c r="B294" s="5" t="s">
        <v>15</v>
      </c>
      <c r="C294" s="45">
        <v>1741.5</v>
      </c>
      <c r="D294" s="45"/>
      <c r="E294" s="45">
        <f>C294+D294</f>
        <v>1741.5</v>
      </c>
      <c r="F294" s="5" t="s">
        <v>184</v>
      </c>
      <c r="G294" s="5" t="s">
        <v>15</v>
      </c>
      <c r="H294" s="45">
        <v>1741.5</v>
      </c>
      <c r="I294" s="45"/>
      <c r="J294" s="45">
        <f>H294+I294</f>
        <v>1741.5</v>
      </c>
      <c r="K294" s="72"/>
      <c r="L294" s="45"/>
      <c r="M294" s="45"/>
      <c r="N294" s="72">
        <f>J294+M294</f>
        <v>1741.5</v>
      </c>
      <c r="O294" s="104"/>
      <c r="P294" s="104"/>
      <c r="Q294" s="104"/>
      <c r="R294" s="105"/>
      <c r="S294" s="72">
        <f>N294+R294+O294+Q294</f>
        <v>1741.5</v>
      </c>
      <c r="T294" s="72">
        <v>1221.81</v>
      </c>
    </row>
    <row r="295" spans="1:20" ht="84.75" customHeight="1">
      <c r="A295" s="14" t="s">
        <v>186</v>
      </c>
      <c r="B295" s="15"/>
      <c r="C295" s="44">
        <f>C296</f>
        <v>901.3</v>
      </c>
      <c r="D295" s="44">
        <f>D296</f>
        <v>0</v>
      </c>
      <c r="E295" s="44">
        <f>E296</f>
        <v>901.3</v>
      </c>
      <c r="F295" s="15" t="s">
        <v>193</v>
      </c>
      <c r="G295" s="15"/>
      <c r="H295" s="44">
        <f aca="true" t="shared" si="158" ref="H295:O295">H296</f>
        <v>901.3</v>
      </c>
      <c r="I295" s="44">
        <f t="shared" si="158"/>
        <v>0</v>
      </c>
      <c r="J295" s="44">
        <f t="shared" si="158"/>
        <v>901.3</v>
      </c>
      <c r="K295" s="71">
        <f t="shared" si="158"/>
        <v>0</v>
      </c>
      <c r="L295" s="44">
        <f t="shared" si="158"/>
        <v>0</v>
      </c>
      <c r="M295" s="44">
        <f t="shared" si="158"/>
        <v>0</v>
      </c>
      <c r="N295" s="71">
        <f t="shared" si="158"/>
        <v>901.3</v>
      </c>
      <c r="O295" s="102">
        <f t="shared" si="158"/>
        <v>0</v>
      </c>
      <c r="P295" s="102"/>
      <c r="Q295" s="102">
        <f>Q296</f>
        <v>0</v>
      </c>
      <c r="R295" s="103">
        <f>R296</f>
        <v>0</v>
      </c>
      <c r="S295" s="71">
        <f>S296</f>
        <v>901.3</v>
      </c>
      <c r="T295" s="71">
        <f>T296</f>
        <v>620.21</v>
      </c>
    </row>
    <row r="296" spans="1:20" ht="38.25" customHeight="1">
      <c r="A296" s="29" t="s">
        <v>355</v>
      </c>
      <c r="B296" s="30"/>
      <c r="C296" s="51">
        <f>C297+C298</f>
        <v>901.3</v>
      </c>
      <c r="D296" s="51">
        <f>D297+D298</f>
        <v>0</v>
      </c>
      <c r="E296" s="51">
        <f>E297+E298</f>
        <v>901.3</v>
      </c>
      <c r="F296" s="30" t="s">
        <v>187</v>
      </c>
      <c r="G296" s="30"/>
      <c r="H296" s="51">
        <f aca="true" t="shared" si="159" ref="H296:O296">H297+H298</f>
        <v>901.3</v>
      </c>
      <c r="I296" s="51">
        <f t="shared" si="159"/>
        <v>0</v>
      </c>
      <c r="J296" s="51">
        <f t="shared" si="159"/>
        <v>901.3</v>
      </c>
      <c r="K296" s="74">
        <f t="shared" si="159"/>
        <v>0</v>
      </c>
      <c r="L296" s="51">
        <f t="shared" si="159"/>
        <v>0</v>
      </c>
      <c r="M296" s="51">
        <f t="shared" si="159"/>
        <v>0</v>
      </c>
      <c r="N296" s="74">
        <f t="shared" si="159"/>
        <v>901.3</v>
      </c>
      <c r="O296" s="106">
        <f t="shared" si="159"/>
        <v>0</v>
      </c>
      <c r="P296" s="106"/>
      <c r="Q296" s="106">
        <f>Q297+Q298</f>
        <v>0</v>
      </c>
      <c r="R296" s="107">
        <f>R297+R298</f>
        <v>0</v>
      </c>
      <c r="S296" s="74">
        <f>S297+S298</f>
        <v>901.3</v>
      </c>
      <c r="T296" s="74">
        <f>T297+T298</f>
        <v>620.21</v>
      </c>
    </row>
    <row r="297" spans="1:20" ht="99.75" customHeight="1">
      <c r="A297" s="4" t="s">
        <v>14</v>
      </c>
      <c r="B297" s="5" t="s">
        <v>15</v>
      </c>
      <c r="C297" s="45">
        <v>851.3</v>
      </c>
      <c r="D297" s="45"/>
      <c r="E297" s="45">
        <f>C297+D297</f>
        <v>851.3</v>
      </c>
      <c r="F297" s="5" t="s">
        <v>187</v>
      </c>
      <c r="G297" s="5" t="s">
        <v>15</v>
      </c>
      <c r="H297" s="45">
        <v>851.3</v>
      </c>
      <c r="I297" s="45"/>
      <c r="J297" s="45">
        <f>H297+I297</f>
        <v>851.3</v>
      </c>
      <c r="K297" s="72"/>
      <c r="L297" s="45"/>
      <c r="M297" s="45"/>
      <c r="N297" s="72">
        <f>J297+L297</f>
        <v>851.3</v>
      </c>
      <c r="O297" s="104"/>
      <c r="P297" s="104"/>
      <c r="Q297" s="104"/>
      <c r="R297" s="105"/>
      <c r="S297" s="72">
        <f>N297+R297+O297+Q297</f>
        <v>851.3</v>
      </c>
      <c r="T297" s="72">
        <v>620.21</v>
      </c>
    </row>
    <row r="298" spans="1:20" ht="39.75" customHeight="1">
      <c r="A298" s="4" t="s">
        <v>16</v>
      </c>
      <c r="B298" s="5" t="s">
        <v>17</v>
      </c>
      <c r="C298" s="45">
        <v>50</v>
      </c>
      <c r="D298" s="45"/>
      <c r="E298" s="45">
        <f>C298+D298</f>
        <v>50</v>
      </c>
      <c r="F298" s="5" t="s">
        <v>187</v>
      </c>
      <c r="G298" s="5" t="s">
        <v>17</v>
      </c>
      <c r="H298" s="45">
        <v>50</v>
      </c>
      <c r="I298" s="45"/>
      <c r="J298" s="45">
        <f>H298+I298</f>
        <v>50</v>
      </c>
      <c r="K298" s="72"/>
      <c r="L298" s="45"/>
      <c r="M298" s="45"/>
      <c r="N298" s="72">
        <f>J298+L298</f>
        <v>50</v>
      </c>
      <c r="O298" s="104"/>
      <c r="P298" s="104"/>
      <c r="Q298" s="104"/>
      <c r="R298" s="105"/>
      <c r="S298" s="72">
        <f>N298+R298+O298+Q298</f>
        <v>50</v>
      </c>
      <c r="T298" s="72">
        <v>0</v>
      </c>
    </row>
    <row r="299" spans="1:20" ht="45.75" customHeight="1">
      <c r="A299" s="14" t="s">
        <v>33</v>
      </c>
      <c r="B299" s="9"/>
      <c r="C299" s="43">
        <f>C300</f>
        <v>8183.900000000001</v>
      </c>
      <c r="D299" s="43">
        <f>D300</f>
        <v>0</v>
      </c>
      <c r="E299" s="43">
        <f>E300</f>
        <v>8183.900000000001</v>
      </c>
      <c r="F299" s="9" t="s">
        <v>191</v>
      </c>
      <c r="G299" s="9"/>
      <c r="H299" s="43">
        <f aca="true" t="shared" si="160" ref="H299:O299">H300</f>
        <v>8183.900000000001</v>
      </c>
      <c r="I299" s="43">
        <f t="shared" si="160"/>
        <v>0</v>
      </c>
      <c r="J299" s="43">
        <f t="shared" si="160"/>
        <v>8183.900000000001</v>
      </c>
      <c r="K299" s="70">
        <f t="shared" si="160"/>
        <v>0</v>
      </c>
      <c r="L299" s="43">
        <f t="shared" si="160"/>
        <v>0</v>
      </c>
      <c r="M299" s="43">
        <f t="shared" si="160"/>
        <v>0</v>
      </c>
      <c r="N299" s="70">
        <f t="shared" si="160"/>
        <v>8183.900000000001</v>
      </c>
      <c r="O299" s="100">
        <f t="shared" si="160"/>
        <v>0</v>
      </c>
      <c r="P299" s="100"/>
      <c r="Q299" s="100">
        <f>Q300</f>
        <v>0</v>
      </c>
      <c r="R299" s="101">
        <f>R300</f>
        <v>0</v>
      </c>
      <c r="S299" s="70">
        <f>S300</f>
        <v>8183.900000000001</v>
      </c>
      <c r="T299" s="70">
        <f>T300</f>
        <v>5817.150000000001</v>
      </c>
    </row>
    <row r="300" spans="1:20" ht="35.25" customHeight="1">
      <c r="A300" s="4" t="s">
        <v>188</v>
      </c>
      <c r="B300" s="7"/>
      <c r="C300" s="53">
        <f>C301+C302+C303</f>
        <v>8183.900000000001</v>
      </c>
      <c r="D300" s="53">
        <f>D301+D302+D303</f>
        <v>0</v>
      </c>
      <c r="E300" s="53">
        <f>E301+E302+E303</f>
        <v>8183.900000000001</v>
      </c>
      <c r="F300" s="7" t="s">
        <v>189</v>
      </c>
      <c r="G300" s="7"/>
      <c r="H300" s="53">
        <f aca="true" t="shared" si="161" ref="H300:O300">H301+H302+H303</f>
        <v>8183.900000000001</v>
      </c>
      <c r="I300" s="53">
        <f t="shared" si="161"/>
        <v>0</v>
      </c>
      <c r="J300" s="53">
        <f t="shared" si="161"/>
        <v>8183.900000000001</v>
      </c>
      <c r="K300" s="80">
        <f t="shared" si="161"/>
        <v>0</v>
      </c>
      <c r="L300" s="53">
        <f t="shared" si="161"/>
        <v>0</v>
      </c>
      <c r="M300" s="53">
        <f t="shared" si="161"/>
        <v>0</v>
      </c>
      <c r="N300" s="80">
        <f t="shared" si="161"/>
        <v>8183.900000000001</v>
      </c>
      <c r="O300" s="110">
        <f t="shared" si="161"/>
        <v>0</v>
      </c>
      <c r="P300" s="110"/>
      <c r="Q300" s="110">
        <f>Q301+Q302+Q303</f>
        <v>0</v>
      </c>
      <c r="R300" s="111">
        <f>R301+R302+R303</f>
        <v>0</v>
      </c>
      <c r="S300" s="80">
        <f>S301+S302+S303</f>
        <v>8183.900000000001</v>
      </c>
      <c r="T300" s="80">
        <f>T301+T302+T303</f>
        <v>5817.150000000001</v>
      </c>
    </row>
    <row r="301" spans="1:20" ht="97.5" customHeight="1">
      <c r="A301" s="4" t="s">
        <v>14</v>
      </c>
      <c r="B301" s="7" t="s">
        <v>15</v>
      </c>
      <c r="C301" s="53">
        <f>5401.6+1631.3</f>
        <v>7032.900000000001</v>
      </c>
      <c r="D301" s="53"/>
      <c r="E301" s="45">
        <f>C301+D301</f>
        <v>7032.900000000001</v>
      </c>
      <c r="F301" s="7" t="s">
        <v>189</v>
      </c>
      <c r="G301" s="7" t="s">
        <v>15</v>
      </c>
      <c r="H301" s="53">
        <f>5401.6+1631.3</f>
        <v>7032.900000000001</v>
      </c>
      <c r="I301" s="53"/>
      <c r="J301" s="45">
        <f>H301+I301</f>
        <v>7032.900000000001</v>
      </c>
      <c r="K301" s="72"/>
      <c r="L301" s="45"/>
      <c r="M301" s="45">
        <v>-78</v>
      </c>
      <c r="N301" s="72">
        <f>J301+M301</f>
        <v>6954.900000000001</v>
      </c>
      <c r="O301" s="104"/>
      <c r="P301" s="104"/>
      <c r="Q301" s="104"/>
      <c r="R301" s="105"/>
      <c r="S301" s="72">
        <f>N301+R301+O301+Q301</f>
        <v>6954.900000000001</v>
      </c>
      <c r="T301" s="72">
        <v>5204.88</v>
      </c>
    </row>
    <row r="302" spans="1:20" ht="39" customHeight="1">
      <c r="A302" s="4" t="s">
        <v>16</v>
      </c>
      <c r="B302" s="7" t="s">
        <v>17</v>
      </c>
      <c r="C302" s="53">
        <v>1149</v>
      </c>
      <c r="D302" s="53"/>
      <c r="E302" s="45">
        <f>C302+D302</f>
        <v>1149</v>
      </c>
      <c r="F302" s="7" t="s">
        <v>189</v>
      </c>
      <c r="G302" s="7" t="s">
        <v>17</v>
      </c>
      <c r="H302" s="53">
        <v>1149</v>
      </c>
      <c r="I302" s="53"/>
      <c r="J302" s="45">
        <f>H302+I302</f>
        <v>1149</v>
      </c>
      <c r="K302" s="72"/>
      <c r="L302" s="45"/>
      <c r="M302" s="45">
        <v>78</v>
      </c>
      <c r="N302" s="72">
        <f>J302+M302</f>
        <v>1227</v>
      </c>
      <c r="O302" s="104"/>
      <c r="P302" s="104"/>
      <c r="Q302" s="104"/>
      <c r="R302" s="105"/>
      <c r="S302" s="72">
        <f>N302+R302+O302+Q302</f>
        <v>1227</v>
      </c>
      <c r="T302" s="72">
        <v>612.14</v>
      </c>
    </row>
    <row r="303" spans="1:20" ht="24.75" customHeight="1">
      <c r="A303" s="4" t="s">
        <v>58</v>
      </c>
      <c r="B303" s="7" t="s">
        <v>19</v>
      </c>
      <c r="C303" s="53">
        <v>2</v>
      </c>
      <c r="D303" s="53"/>
      <c r="E303" s="45">
        <f>C303+D303</f>
        <v>2</v>
      </c>
      <c r="F303" s="7" t="s">
        <v>189</v>
      </c>
      <c r="G303" s="7" t="s">
        <v>19</v>
      </c>
      <c r="H303" s="53">
        <v>2</v>
      </c>
      <c r="I303" s="53"/>
      <c r="J303" s="45">
        <f>H303+I303</f>
        <v>2</v>
      </c>
      <c r="K303" s="72"/>
      <c r="L303" s="45"/>
      <c r="M303" s="45"/>
      <c r="N303" s="72">
        <f>J303+M303</f>
        <v>2</v>
      </c>
      <c r="O303" s="104"/>
      <c r="P303" s="104"/>
      <c r="Q303" s="104"/>
      <c r="R303" s="105"/>
      <c r="S303" s="72">
        <f>N303+R303+O303+Q303</f>
        <v>2</v>
      </c>
      <c r="T303" s="72">
        <v>0.13</v>
      </c>
    </row>
    <row r="304" spans="1:20" ht="36.75" customHeight="1">
      <c r="A304" s="14" t="s">
        <v>35</v>
      </c>
      <c r="B304" s="26"/>
      <c r="C304" s="54" t="e">
        <f>C305</f>
        <v>#REF!</v>
      </c>
      <c r="D304" s="54" t="e">
        <f>D305</f>
        <v>#REF!</v>
      </c>
      <c r="E304" s="54" t="e">
        <f>E305</f>
        <v>#REF!</v>
      </c>
      <c r="F304" s="26" t="s">
        <v>190</v>
      </c>
      <c r="G304" s="26"/>
      <c r="H304" s="54" t="e">
        <f aca="true" t="shared" si="162" ref="H304:O304">H305</f>
        <v>#REF!</v>
      </c>
      <c r="I304" s="54" t="e">
        <f t="shared" si="162"/>
        <v>#REF!</v>
      </c>
      <c r="J304" s="54" t="e">
        <f t="shared" si="162"/>
        <v>#REF!</v>
      </c>
      <c r="K304" s="81" t="e">
        <f t="shared" si="162"/>
        <v>#REF!</v>
      </c>
      <c r="L304" s="54" t="e">
        <f t="shared" si="162"/>
        <v>#REF!</v>
      </c>
      <c r="M304" s="54" t="e">
        <f t="shared" si="162"/>
        <v>#REF!</v>
      </c>
      <c r="N304" s="81" t="e">
        <f t="shared" si="162"/>
        <v>#REF!</v>
      </c>
      <c r="O304" s="112" t="e">
        <f t="shared" si="162"/>
        <v>#REF!</v>
      </c>
      <c r="P304" s="112"/>
      <c r="Q304" s="112" t="e">
        <f>Q305</f>
        <v>#REF!</v>
      </c>
      <c r="R304" s="113" t="e">
        <f>R305</f>
        <v>#REF!</v>
      </c>
      <c r="S304" s="81">
        <f>S305</f>
        <v>1571</v>
      </c>
      <c r="T304" s="81">
        <f>T305</f>
        <v>1054.34</v>
      </c>
    </row>
    <row r="305" spans="1:20" ht="17.25" customHeight="1">
      <c r="A305" s="4" t="s">
        <v>9</v>
      </c>
      <c r="B305" s="7"/>
      <c r="C305" s="53" t="e">
        <f>C306+#REF!</f>
        <v>#REF!</v>
      </c>
      <c r="D305" s="53" t="e">
        <f>D306+#REF!</f>
        <v>#REF!</v>
      </c>
      <c r="E305" s="53" t="e">
        <f>E306+#REF!</f>
        <v>#REF!</v>
      </c>
      <c r="F305" s="7" t="s">
        <v>192</v>
      </c>
      <c r="G305" s="7"/>
      <c r="H305" s="53" t="e">
        <f>H306+#REF!</f>
        <v>#REF!</v>
      </c>
      <c r="I305" s="53" t="e">
        <f>I306+#REF!</f>
        <v>#REF!</v>
      </c>
      <c r="J305" s="53" t="e">
        <f>J306+#REF!</f>
        <v>#REF!</v>
      </c>
      <c r="K305" s="80" t="e">
        <f>K306+#REF!</f>
        <v>#REF!</v>
      </c>
      <c r="L305" s="53" t="e">
        <f>L306+#REF!</f>
        <v>#REF!</v>
      </c>
      <c r="M305" s="53" t="e">
        <f>M306+#REF!</f>
        <v>#REF!</v>
      </c>
      <c r="N305" s="80" t="e">
        <f>N306+#REF!</f>
        <v>#REF!</v>
      </c>
      <c r="O305" s="110" t="e">
        <f>O306+#REF!</f>
        <v>#REF!</v>
      </c>
      <c r="P305" s="110"/>
      <c r="Q305" s="110" t="e">
        <f>Q306+#REF!</f>
        <v>#REF!</v>
      </c>
      <c r="R305" s="111" t="e">
        <f>R306+#REF!</f>
        <v>#REF!</v>
      </c>
      <c r="S305" s="80">
        <f>S306</f>
        <v>1571</v>
      </c>
      <c r="T305" s="80">
        <f>T306</f>
        <v>1054.34</v>
      </c>
    </row>
    <row r="306" spans="1:20" ht="80.25" customHeight="1">
      <c r="A306" s="4" t="s">
        <v>14</v>
      </c>
      <c r="B306" s="7" t="s">
        <v>15</v>
      </c>
      <c r="C306" s="53">
        <f>1096+331</f>
        <v>1427</v>
      </c>
      <c r="D306" s="53"/>
      <c r="E306" s="45">
        <f>C306+D306</f>
        <v>1427</v>
      </c>
      <c r="F306" s="7" t="s">
        <v>192</v>
      </c>
      <c r="G306" s="7" t="s">
        <v>15</v>
      </c>
      <c r="H306" s="53">
        <f>1096+331</f>
        <v>1427</v>
      </c>
      <c r="I306" s="53"/>
      <c r="J306" s="45">
        <f>H306+I306</f>
        <v>1427</v>
      </c>
      <c r="K306" s="72"/>
      <c r="L306" s="45"/>
      <c r="M306" s="45">
        <v>144</v>
      </c>
      <c r="N306" s="72">
        <f>J306+M306</f>
        <v>1571</v>
      </c>
      <c r="O306" s="104"/>
      <c r="P306" s="104"/>
      <c r="Q306" s="104"/>
      <c r="R306" s="105"/>
      <c r="S306" s="72">
        <f>N306+R306+O306+Q306</f>
        <v>1571</v>
      </c>
      <c r="T306" s="72">
        <v>1054.34</v>
      </c>
    </row>
    <row r="307" spans="1:20" ht="47.25">
      <c r="A307" s="14" t="s">
        <v>46</v>
      </c>
      <c r="B307" s="9"/>
      <c r="C307" s="43">
        <f>C308+C310</f>
        <v>4322.599999999999</v>
      </c>
      <c r="D307" s="43">
        <f>D308+D310</f>
        <v>0</v>
      </c>
      <c r="E307" s="43">
        <f>E308+E310</f>
        <v>4322.599999999999</v>
      </c>
      <c r="F307" s="9" t="s">
        <v>194</v>
      </c>
      <c r="G307" s="9"/>
      <c r="H307" s="43">
        <f aca="true" t="shared" si="163" ref="H307:O307">H308+H310</f>
        <v>4322.599999999999</v>
      </c>
      <c r="I307" s="43">
        <f t="shared" si="163"/>
        <v>0</v>
      </c>
      <c r="J307" s="43">
        <f t="shared" si="163"/>
        <v>4322.599999999999</v>
      </c>
      <c r="K307" s="70">
        <f t="shared" si="163"/>
        <v>0</v>
      </c>
      <c r="L307" s="43">
        <f t="shared" si="163"/>
        <v>0</v>
      </c>
      <c r="M307" s="43">
        <f t="shared" si="163"/>
        <v>0</v>
      </c>
      <c r="N307" s="70">
        <f t="shared" si="163"/>
        <v>4322.599999999999</v>
      </c>
      <c r="O307" s="100">
        <f t="shared" si="163"/>
        <v>0</v>
      </c>
      <c r="P307" s="100"/>
      <c r="Q307" s="100">
        <f>Q308+Q310</f>
        <v>0</v>
      </c>
      <c r="R307" s="101">
        <f>R308+R310</f>
        <v>0</v>
      </c>
      <c r="S307" s="70">
        <f>S308+S310</f>
        <v>4322.599999999999</v>
      </c>
      <c r="T307" s="70">
        <f>T308+T310</f>
        <v>3199.59</v>
      </c>
    </row>
    <row r="308" spans="1:21" s="3" customFormat="1" ht="66" customHeight="1">
      <c r="A308" s="4" t="s">
        <v>315</v>
      </c>
      <c r="B308" s="7"/>
      <c r="C308" s="53">
        <f>C309</f>
        <v>3888.7</v>
      </c>
      <c r="D308" s="53">
        <f>D309</f>
        <v>0</v>
      </c>
      <c r="E308" s="53">
        <f>E309</f>
        <v>3888.7</v>
      </c>
      <c r="F308" s="7" t="s">
        <v>195</v>
      </c>
      <c r="G308" s="7"/>
      <c r="H308" s="53">
        <f aca="true" t="shared" si="164" ref="H308:O308">H309</f>
        <v>3888.7</v>
      </c>
      <c r="I308" s="53">
        <f t="shared" si="164"/>
        <v>0</v>
      </c>
      <c r="J308" s="53">
        <f t="shared" si="164"/>
        <v>3888.7</v>
      </c>
      <c r="K308" s="80">
        <f t="shared" si="164"/>
        <v>0</v>
      </c>
      <c r="L308" s="53">
        <f t="shared" si="164"/>
        <v>0</v>
      </c>
      <c r="M308" s="53">
        <f t="shared" si="164"/>
        <v>-185.96</v>
      </c>
      <c r="N308" s="80">
        <f t="shared" si="164"/>
        <v>3702.74</v>
      </c>
      <c r="O308" s="110">
        <f t="shared" si="164"/>
        <v>0</v>
      </c>
      <c r="P308" s="110"/>
      <c r="Q308" s="110">
        <f>Q309</f>
        <v>0</v>
      </c>
      <c r="R308" s="111">
        <f>R309</f>
        <v>0</v>
      </c>
      <c r="S308" s="110">
        <f>S309</f>
        <v>3702.74</v>
      </c>
      <c r="T308" s="110">
        <f>T309</f>
        <v>2765.69</v>
      </c>
      <c r="U308" s="35"/>
    </row>
    <row r="309" spans="1:21" s="3" customFormat="1" ht="47.25">
      <c r="A309" s="27" t="s">
        <v>69</v>
      </c>
      <c r="B309" s="28" t="s">
        <v>13</v>
      </c>
      <c r="C309" s="52">
        <v>3888.7</v>
      </c>
      <c r="D309" s="52"/>
      <c r="E309" s="52">
        <f>C309+D309</f>
        <v>3888.7</v>
      </c>
      <c r="F309" s="28" t="s">
        <v>195</v>
      </c>
      <c r="G309" s="28" t="s">
        <v>13</v>
      </c>
      <c r="H309" s="52">
        <v>3888.7</v>
      </c>
      <c r="I309" s="52"/>
      <c r="J309" s="52">
        <f>H309+I309</f>
        <v>3888.7</v>
      </c>
      <c r="K309" s="84"/>
      <c r="L309" s="52"/>
      <c r="M309" s="52">
        <v>-185.96</v>
      </c>
      <c r="N309" s="84">
        <f>J309+M309</f>
        <v>3702.74</v>
      </c>
      <c r="O309" s="108"/>
      <c r="P309" s="108"/>
      <c r="Q309" s="108"/>
      <c r="R309" s="109"/>
      <c r="S309" s="72">
        <f>N309+R309+O309+Q309</f>
        <v>3702.74</v>
      </c>
      <c r="T309" s="72">
        <v>2765.69</v>
      </c>
      <c r="U309" s="35"/>
    </row>
    <row r="310" spans="1:21" s="3" customFormat="1" ht="15.75">
      <c r="A310" s="29" t="s">
        <v>356</v>
      </c>
      <c r="B310" s="30"/>
      <c r="C310" s="51">
        <f>C311</f>
        <v>433.9</v>
      </c>
      <c r="D310" s="51">
        <f>D311</f>
        <v>0</v>
      </c>
      <c r="E310" s="51">
        <f>E311</f>
        <v>433.9</v>
      </c>
      <c r="F310" s="30" t="s">
        <v>357</v>
      </c>
      <c r="G310" s="30"/>
      <c r="H310" s="51">
        <f aca="true" t="shared" si="165" ref="H310:O310">H311</f>
        <v>433.9</v>
      </c>
      <c r="I310" s="51">
        <f t="shared" si="165"/>
        <v>0</v>
      </c>
      <c r="J310" s="51">
        <f t="shared" si="165"/>
        <v>433.9</v>
      </c>
      <c r="K310" s="74">
        <f t="shared" si="165"/>
        <v>0</v>
      </c>
      <c r="L310" s="51">
        <f t="shared" si="165"/>
        <v>0</v>
      </c>
      <c r="M310" s="51">
        <f t="shared" si="165"/>
        <v>185.96</v>
      </c>
      <c r="N310" s="74">
        <f t="shared" si="165"/>
        <v>619.86</v>
      </c>
      <c r="O310" s="106">
        <f t="shared" si="165"/>
        <v>0</v>
      </c>
      <c r="P310" s="106"/>
      <c r="Q310" s="106">
        <f>Q311</f>
        <v>0</v>
      </c>
      <c r="R310" s="107">
        <f>R311</f>
        <v>0</v>
      </c>
      <c r="S310" s="74">
        <f>S311</f>
        <v>619.86</v>
      </c>
      <c r="T310" s="74">
        <f>T311</f>
        <v>433.9</v>
      </c>
      <c r="U310" s="35"/>
    </row>
    <row r="311" spans="1:20" ht="47.25">
      <c r="A311" s="4" t="s">
        <v>69</v>
      </c>
      <c r="B311" s="7" t="s">
        <v>13</v>
      </c>
      <c r="C311" s="53">
        <v>433.9</v>
      </c>
      <c r="D311" s="53"/>
      <c r="E311" s="45">
        <f>C311+D311</f>
        <v>433.9</v>
      </c>
      <c r="F311" s="7" t="s">
        <v>357</v>
      </c>
      <c r="G311" s="7" t="s">
        <v>13</v>
      </c>
      <c r="H311" s="53">
        <v>433.9</v>
      </c>
      <c r="I311" s="53"/>
      <c r="J311" s="45">
        <f>H311+I311</f>
        <v>433.9</v>
      </c>
      <c r="K311" s="72"/>
      <c r="L311" s="45"/>
      <c r="M311" s="45">
        <v>185.96</v>
      </c>
      <c r="N311" s="72">
        <f>J311+L311+M311</f>
        <v>619.86</v>
      </c>
      <c r="O311" s="104"/>
      <c r="P311" s="104"/>
      <c r="Q311" s="104"/>
      <c r="R311" s="105"/>
      <c r="S311" s="72">
        <f>N311+R311+O311+Q311</f>
        <v>619.86</v>
      </c>
      <c r="T311" s="72">
        <v>433.9</v>
      </c>
    </row>
    <row r="312" spans="1:20" ht="15.75">
      <c r="A312" s="10" t="s">
        <v>196</v>
      </c>
      <c r="B312" s="12"/>
      <c r="C312" s="55">
        <f>C313+C316</f>
        <v>264.3</v>
      </c>
      <c r="D312" s="55">
        <f>D313+D316</f>
        <v>0</v>
      </c>
      <c r="E312" s="55">
        <f>E313+E316</f>
        <v>264.3</v>
      </c>
      <c r="F312" s="12" t="s">
        <v>197</v>
      </c>
      <c r="G312" s="12"/>
      <c r="H312" s="55">
        <f aca="true" t="shared" si="166" ref="H312:O312">H313+H316</f>
        <v>264.3</v>
      </c>
      <c r="I312" s="55">
        <f t="shared" si="166"/>
        <v>0</v>
      </c>
      <c r="J312" s="55">
        <f t="shared" si="166"/>
        <v>264.3</v>
      </c>
      <c r="K312" s="82">
        <f t="shared" si="166"/>
        <v>0</v>
      </c>
      <c r="L312" s="55">
        <f t="shared" si="166"/>
        <v>0</v>
      </c>
      <c r="M312" s="55">
        <f t="shared" si="166"/>
        <v>0</v>
      </c>
      <c r="N312" s="82">
        <f t="shared" si="166"/>
        <v>264.3</v>
      </c>
      <c r="O312" s="114">
        <f t="shared" si="166"/>
        <v>0</v>
      </c>
      <c r="P312" s="114"/>
      <c r="Q312" s="114">
        <f>Q313+Q316</f>
        <v>0</v>
      </c>
      <c r="R312" s="115">
        <f>R313+R316</f>
        <v>0</v>
      </c>
      <c r="S312" s="82">
        <f>S313+S316</f>
        <v>264.3</v>
      </c>
      <c r="T312" s="82">
        <f>T313+T316</f>
        <v>46.1</v>
      </c>
    </row>
    <row r="313" spans="1:20" ht="36.75" customHeight="1">
      <c r="A313" s="11" t="s">
        <v>198</v>
      </c>
      <c r="B313" s="12"/>
      <c r="C313" s="55">
        <f aca="true" t="shared" si="167" ref="C313:E314">C314</f>
        <v>250</v>
      </c>
      <c r="D313" s="55">
        <f t="shared" si="167"/>
        <v>0</v>
      </c>
      <c r="E313" s="55">
        <f t="shared" si="167"/>
        <v>250</v>
      </c>
      <c r="F313" s="12" t="s">
        <v>200</v>
      </c>
      <c r="G313" s="12"/>
      <c r="H313" s="55">
        <f aca="true" t="shared" si="168" ref="H313:O314">H314</f>
        <v>250</v>
      </c>
      <c r="I313" s="55">
        <f t="shared" si="168"/>
        <v>0</v>
      </c>
      <c r="J313" s="55">
        <f t="shared" si="168"/>
        <v>250</v>
      </c>
      <c r="K313" s="82">
        <f t="shared" si="168"/>
        <v>0</v>
      </c>
      <c r="L313" s="55">
        <f t="shared" si="168"/>
        <v>0</v>
      </c>
      <c r="M313" s="55">
        <f t="shared" si="168"/>
        <v>0</v>
      </c>
      <c r="N313" s="82">
        <f t="shared" si="168"/>
        <v>250</v>
      </c>
      <c r="O313" s="114">
        <f t="shared" si="168"/>
        <v>0</v>
      </c>
      <c r="P313" s="114"/>
      <c r="Q313" s="114">
        <f aca="true" t="shared" si="169" ref="Q313:T314">Q314</f>
        <v>0</v>
      </c>
      <c r="R313" s="115">
        <f t="shared" si="169"/>
        <v>0</v>
      </c>
      <c r="S313" s="114">
        <f t="shared" si="169"/>
        <v>250</v>
      </c>
      <c r="T313" s="114">
        <f t="shared" si="169"/>
        <v>31.8</v>
      </c>
    </row>
    <row r="314" spans="1:20" ht="15.75">
      <c r="A314" s="6" t="s">
        <v>199</v>
      </c>
      <c r="B314" s="7"/>
      <c r="C314" s="53">
        <f t="shared" si="167"/>
        <v>250</v>
      </c>
      <c r="D314" s="53">
        <f t="shared" si="167"/>
        <v>0</v>
      </c>
      <c r="E314" s="53">
        <f t="shared" si="167"/>
        <v>250</v>
      </c>
      <c r="F314" s="7" t="s">
        <v>200</v>
      </c>
      <c r="G314" s="7"/>
      <c r="H314" s="53">
        <f t="shared" si="168"/>
        <v>250</v>
      </c>
      <c r="I314" s="53">
        <f t="shared" si="168"/>
        <v>0</v>
      </c>
      <c r="J314" s="53">
        <f t="shared" si="168"/>
        <v>250</v>
      </c>
      <c r="K314" s="80">
        <f t="shared" si="168"/>
        <v>0</v>
      </c>
      <c r="L314" s="53">
        <f t="shared" si="168"/>
        <v>0</v>
      </c>
      <c r="M314" s="53">
        <f t="shared" si="168"/>
        <v>0</v>
      </c>
      <c r="N314" s="80">
        <f t="shared" si="168"/>
        <v>250</v>
      </c>
      <c r="O314" s="110">
        <f t="shared" si="168"/>
        <v>0</v>
      </c>
      <c r="P314" s="110"/>
      <c r="Q314" s="110">
        <f t="shared" si="169"/>
        <v>0</v>
      </c>
      <c r="R314" s="111">
        <f t="shared" si="169"/>
        <v>0</v>
      </c>
      <c r="S314" s="110">
        <f t="shared" si="169"/>
        <v>250</v>
      </c>
      <c r="T314" s="110">
        <f t="shared" si="169"/>
        <v>31.8</v>
      </c>
    </row>
    <row r="315" spans="1:20" ht="31.5" customHeight="1">
      <c r="A315" s="4" t="s">
        <v>16</v>
      </c>
      <c r="B315" s="7" t="s">
        <v>17</v>
      </c>
      <c r="C315" s="53">
        <v>250</v>
      </c>
      <c r="D315" s="53"/>
      <c r="E315" s="45">
        <f>C315+D315</f>
        <v>250</v>
      </c>
      <c r="F315" s="7" t="s">
        <v>200</v>
      </c>
      <c r="G315" s="7" t="s">
        <v>17</v>
      </c>
      <c r="H315" s="53">
        <v>250</v>
      </c>
      <c r="I315" s="53"/>
      <c r="J315" s="45">
        <f>H315+I315</f>
        <v>250</v>
      </c>
      <c r="K315" s="72"/>
      <c r="L315" s="45"/>
      <c r="M315" s="45"/>
      <c r="N315" s="72">
        <f>J315+M315</f>
        <v>250</v>
      </c>
      <c r="O315" s="104"/>
      <c r="P315" s="104"/>
      <c r="Q315" s="104"/>
      <c r="R315" s="105"/>
      <c r="S315" s="72">
        <f>N315+R315+O315+Q315</f>
        <v>250</v>
      </c>
      <c r="T315" s="72">
        <v>31.8</v>
      </c>
    </row>
    <row r="316" spans="1:20" ht="87.75" customHeight="1">
      <c r="A316" s="29" t="s">
        <v>358</v>
      </c>
      <c r="B316" s="30"/>
      <c r="C316" s="51">
        <f>C317</f>
        <v>14.3</v>
      </c>
      <c r="D316" s="51">
        <f>D317</f>
        <v>0</v>
      </c>
      <c r="E316" s="51">
        <f>E317</f>
        <v>14.3</v>
      </c>
      <c r="F316" s="30" t="s">
        <v>385</v>
      </c>
      <c r="G316" s="30"/>
      <c r="H316" s="51">
        <f aca="true" t="shared" si="170" ref="H316:O316">H317</f>
        <v>14.3</v>
      </c>
      <c r="I316" s="51">
        <f t="shared" si="170"/>
        <v>0</v>
      </c>
      <c r="J316" s="51">
        <f t="shared" si="170"/>
        <v>14.3</v>
      </c>
      <c r="K316" s="74">
        <f t="shared" si="170"/>
        <v>0</v>
      </c>
      <c r="L316" s="51">
        <f t="shared" si="170"/>
        <v>0</v>
      </c>
      <c r="M316" s="51">
        <f t="shared" si="170"/>
        <v>0</v>
      </c>
      <c r="N316" s="74">
        <f t="shared" si="170"/>
        <v>14.3</v>
      </c>
      <c r="O316" s="106">
        <f t="shared" si="170"/>
        <v>0</v>
      </c>
      <c r="P316" s="106"/>
      <c r="Q316" s="106">
        <f>Q317</f>
        <v>0</v>
      </c>
      <c r="R316" s="107">
        <f>R317</f>
        <v>0</v>
      </c>
      <c r="S316" s="74">
        <f>S317</f>
        <v>14.3</v>
      </c>
      <c r="T316" s="74">
        <f>T317</f>
        <v>14.3</v>
      </c>
    </row>
    <row r="317" spans="1:20" ht="31.5" customHeight="1">
      <c r="A317" s="4" t="s">
        <v>16</v>
      </c>
      <c r="B317" s="7" t="s">
        <v>17</v>
      </c>
      <c r="C317" s="53">
        <v>14.3</v>
      </c>
      <c r="D317" s="53"/>
      <c r="E317" s="45">
        <f>C317+D317</f>
        <v>14.3</v>
      </c>
      <c r="F317" s="7" t="s">
        <v>385</v>
      </c>
      <c r="G317" s="7" t="s">
        <v>17</v>
      </c>
      <c r="H317" s="53">
        <v>14.3</v>
      </c>
      <c r="I317" s="53"/>
      <c r="J317" s="45">
        <f>H317+I317</f>
        <v>14.3</v>
      </c>
      <c r="K317" s="72"/>
      <c r="L317" s="45"/>
      <c r="M317" s="45"/>
      <c r="N317" s="72">
        <f>J317+L317</f>
        <v>14.3</v>
      </c>
      <c r="O317" s="104"/>
      <c r="P317" s="104"/>
      <c r="Q317" s="104"/>
      <c r="R317" s="105"/>
      <c r="S317" s="72">
        <f>N317+R317+O317+Q317</f>
        <v>14.3</v>
      </c>
      <c r="T317" s="72">
        <v>14.3</v>
      </c>
    </row>
    <row r="318" spans="1:20" ht="15.75">
      <c r="A318" s="31" t="s">
        <v>201</v>
      </c>
      <c r="B318" s="32"/>
      <c r="C318" s="41">
        <f aca="true" t="shared" si="171" ref="C318:E319">C319</f>
        <v>10657.2</v>
      </c>
      <c r="D318" s="41">
        <f t="shared" si="171"/>
        <v>0</v>
      </c>
      <c r="E318" s="41">
        <f t="shared" si="171"/>
        <v>10657.2</v>
      </c>
      <c r="F318" s="32" t="s">
        <v>32</v>
      </c>
      <c r="G318" s="32"/>
      <c r="H318" s="41">
        <f aca="true" t="shared" si="172" ref="H318:O319">H319</f>
        <v>10657.2</v>
      </c>
      <c r="I318" s="41">
        <f t="shared" si="172"/>
        <v>0</v>
      </c>
      <c r="J318" s="41">
        <f t="shared" si="172"/>
        <v>10657.2</v>
      </c>
      <c r="K318" s="68">
        <f t="shared" si="172"/>
        <v>0</v>
      </c>
      <c r="L318" s="41">
        <f t="shared" si="172"/>
        <v>0</v>
      </c>
      <c r="M318" s="41">
        <f t="shared" si="172"/>
        <v>0</v>
      </c>
      <c r="N318" s="68">
        <f t="shared" si="172"/>
        <v>10657.2</v>
      </c>
      <c r="O318" s="96">
        <f t="shared" si="172"/>
        <v>0</v>
      </c>
      <c r="P318" s="96"/>
      <c r="Q318" s="96">
        <f aca="true" t="shared" si="173" ref="Q318:T319">Q319</f>
        <v>0</v>
      </c>
      <c r="R318" s="97">
        <f t="shared" si="173"/>
        <v>-1.4155343563970746E-15</v>
      </c>
      <c r="S318" s="68">
        <f t="shared" si="173"/>
        <v>10657.2</v>
      </c>
      <c r="T318" s="68">
        <f t="shared" si="173"/>
        <v>8118.43</v>
      </c>
    </row>
    <row r="319" spans="1:20" s="35" customFormat="1" ht="31.5">
      <c r="A319" s="13" t="s">
        <v>6</v>
      </c>
      <c r="B319" s="24"/>
      <c r="C319" s="46">
        <f t="shared" si="171"/>
        <v>10657.2</v>
      </c>
      <c r="D319" s="46">
        <f t="shared" si="171"/>
        <v>0</v>
      </c>
      <c r="E319" s="46">
        <f t="shared" si="171"/>
        <v>10657.2</v>
      </c>
      <c r="F319" s="24" t="s">
        <v>202</v>
      </c>
      <c r="G319" s="24"/>
      <c r="H319" s="46">
        <f t="shared" si="172"/>
        <v>10657.2</v>
      </c>
      <c r="I319" s="46">
        <f t="shared" si="172"/>
        <v>0</v>
      </c>
      <c r="J319" s="46">
        <f t="shared" si="172"/>
        <v>10657.2</v>
      </c>
      <c r="K319" s="69">
        <f t="shared" si="172"/>
        <v>0</v>
      </c>
      <c r="L319" s="46">
        <f t="shared" si="172"/>
        <v>0</v>
      </c>
      <c r="M319" s="46">
        <f t="shared" si="172"/>
        <v>0</v>
      </c>
      <c r="N319" s="69">
        <f t="shared" si="172"/>
        <v>10657.2</v>
      </c>
      <c r="O319" s="98">
        <f t="shared" si="172"/>
        <v>0</v>
      </c>
      <c r="P319" s="98"/>
      <c r="Q319" s="98">
        <f t="shared" si="173"/>
        <v>0</v>
      </c>
      <c r="R319" s="99">
        <f t="shared" si="173"/>
        <v>-1.4155343563970746E-15</v>
      </c>
      <c r="S319" s="69">
        <f t="shared" si="173"/>
        <v>10657.2</v>
      </c>
      <c r="T319" s="69">
        <f t="shared" si="173"/>
        <v>8118.43</v>
      </c>
    </row>
    <row r="320" spans="1:20" ht="31.5">
      <c r="A320" s="13" t="s">
        <v>61</v>
      </c>
      <c r="B320" s="24"/>
      <c r="C320" s="46">
        <f>C321+C324</f>
        <v>10657.2</v>
      </c>
      <c r="D320" s="46">
        <f>D321+D324</f>
        <v>0</v>
      </c>
      <c r="E320" s="46">
        <f>E321+E324</f>
        <v>10657.2</v>
      </c>
      <c r="F320" s="24" t="s">
        <v>202</v>
      </c>
      <c r="G320" s="24"/>
      <c r="H320" s="46">
        <f aca="true" t="shared" si="174" ref="H320:O320">H321+H324</f>
        <v>10657.2</v>
      </c>
      <c r="I320" s="46">
        <f t="shared" si="174"/>
        <v>0</v>
      </c>
      <c r="J320" s="46">
        <f t="shared" si="174"/>
        <v>10657.2</v>
      </c>
      <c r="K320" s="69">
        <f t="shared" si="174"/>
        <v>0</v>
      </c>
      <c r="L320" s="46">
        <f t="shared" si="174"/>
        <v>0</v>
      </c>
      <c r="M320" s="46">
        <f t="shared" si="174"/>
        <v>0</v>
      </c>
      <c r="N320" s="69">
        <f t="shared" si="174"/>
        <v>10657.2</v>
      </c>
      <c r="O320" s="98">
        <f t="shared" si="174"/>
        <v>0</v>
      </c>
      <c r="P320" s="98"/>
      <c r="Q320" s="98">
        <f>Q321+Q324</f>
        <v>0</v>
      </c>
      <c r="R320" s="99">
        <f>R321+R324</f>
        <v>-1.4155343563970746E-15</v>
      </c>
      <c r="S320" s="69">
        <f>S321+S324</f>
        <v>10657.2</v>
      </c>
      <c r="T320" s="69">
        <f>T321+T324</f>
        <v>8118.43</v>
      </c>
    </row>
    <row r="321" spans="1:20" ht="36" customHeight="1">
      <c r="A321" s="14" t="s">
        <v>34</v>
      </c>
      <c r="B321" s="15"/>
      <c r="C321" s="44">
        <f aca="true" t="shared" si="175" ref="C321:E322">C322</f>
        <v>552</v>
      </c>
      <c r="D321" s="44">
        <f t="shared" si="175"/>
        <v>0</v>
      </c>
      <c r="E321" s="44">
        <f t="shared" si="175"/>
        <v>552</v>
      </c>
      <c r="F321" s="15" t="s">
        <v>204</v>
      </c>
      <c r="G321" s="15"/>
      <c r="H321" s="44">
        <f aca="true" t="shared" si="176" ref="H321:O322">H322</f>
        <v>552</v>
      </c>
      <c r="I321" s="44">
        <f t="shared" si="176"/>
        <v>0</v>
      </c>
      <c r="J321" s="44">
        <f t="shared" si="176"/>
        <v>552</v>
      </c>
      <c r="K321" s="71">
        <f t="shared" si="176"/>
        <v>0</v>
      </c>
      <c r="L321" s="44">
        <f t="shared" si="176"/>
        <v>0</v>
      </c>
      <c r="M321" s="44">
        <f t="shared" si="176"/>
        <v>0</v>
      </c>
      <c r="N321" s="71">
        <f t="shared" si="176"/>
        <v>552</v>
      </c>
      <c r="O321" s="102">
        <f t="shared" si="176"/>
        <v>0</v>
      </c>
      <c r="P321" s="102"/>
      <c r="Q321" s="102">
        <f aca="true" t="shared" si="177" ref="Q321:T322">Q322</f>
        <v>0</v>
      </c>
      <c r="R321" s="103">
        <f t="shared" si="177"/>
        <v>0</v>
      </c>
      <c r="S321" s="71">
        <f t="shared" si="177"/>
        <v>552</v>
      </c>
      <c r="T321" s="71">
        <f t="shared" si="177"/>
        <v>482.82</v>
      </c>
    </row>
    <row r="322" spans="1:20" ht="50.25" customHeight="1">
      <c r="A322" s="4" t="s">
        <v>7</v>
      </c>
      <c r="B322" s="5"/>
      <c r="C322" s="45">
        <f t="shared" si="175"/>
        <v>552</v>
      </c>
      <c r="D322" s="45">
        <f t="shared" si="175"/>
        <v>0</v>
      </c>
      <c r="E322" s="45">
        <f t="shared" si="175"/>
        <v>552</v>
      </c>
      <c r="F322" s="5" t="s">
        <v>205</v>
      </c>
      <c r="G322" s="5"/>
      <c r="H322" s="45">
        <f t="shared" si="176"/>
        <v>552</v>
      </c>
      <c r="I322" s="45">
        <f t="shared" si="176"/>
        <v>0</v>
      </c>
      <c r="J322" s="45">
        <f t="shared" si="176"/>
        <v>552</v>
      </c>
      <c r="K322" s="72">
        <f t="shared" si="176"/>
        <v>0</v>
      </c>
      <c r="L322" s="45">
        <f t="shared" si="176"/>
        <v>0</v>
      </c>
      <c r="M322" s="45">
        <f t="shared" si="176"/>
        <v>0</v>
      </c>
      <c r="N322" s="72">
        <f t="shared" si="176"/>
        <v>552</v>
      </c>
      <c r="O322" s="104">
        <f t="shared" si="176"/>
        <v>0</v>
      </c>
      <c r="P322" s="104"/>
      <c r="Q322" s="104">
        <f t="shared" si="177"/>
        <v>0</v>
      </c>
      <c r="R322" s="105">
        <f t="shared" si="177"/>
        <v>0</v>
      </c>
      <c r="S322" s="72">
        <f t="shared" si="177"/>
        <v>552</v>
      </c>
      <c r="T322" s="72">
        <f t="shared" si="177"/>
        <v>482.82</v>
      </c>
    </row>
    <row r="323" spans="1:20" ht="39" customHeight="1">
      <c r="A323" s="4" t="s">
        <v>16</v>
      </c>
      <c r="B323" s="5" t="s">
        <v>17</v>
      </c>
      <c r="C323" s="45">
        <v>552</v>
      </c>
      <c r="D323" s="45"/>
      <c r="E323" s="45">
        <f>C323+D323</f>
        <v>552</v>
      </c>
      <c r="F323" s="5" t="s">
        <v>205</v>
      </c>
      <c r="G323" s="5" t="s">
        <v>17</v>
      </c>
      <c r="H323" s="45">
        <v>552</v>
      </c>
      <c r="I323" s="45"/>
      <c r="J323" s="45">
        <f>H323+I323</f>
        <v>552</v>
      </c>
      <c r="K323" s="72"/>
      <c r="L323" s="45"/>
      <c r="M323" s="45"/>
      <c r="N323" s="72">
        <f>J323+M323</f>
        <v>552</v>
      </c>
      <c r="O323" s="104"/>
      <c r="P323" s="104"/>
      <c r="Q323" s="104"/>
      <c r="R323" s="105"/>
      <c r="S323" s="72">
        <f>N323+R323+O323+Q323</f>
        <v>552</v>
      </c>
      <c r="T323" s="72">
        <v>482.82</v>
      </c>
    </row>
    <row r="324" spans="1:20" ht="49.5" customHeight="1">
      <c r="A324" s="14" t="s">
        <v>33</v>
      </c>
      <c r="B324" s="15"/>
      <c r="C324" s="44">
        <f>C325</f>
        <v>10105.2</v>
      </c>
      <c r="D324" s="44">
        <f>D325</f>
        <v>0</v>
      </c>
      <c r="E324" s="44">
        <f>E325</f>
        <v>10105.2</v>
      </c>
      <c r="F324" s="15" t="s">
        <v>206</v>
      </c>
      <c r="G324" s="15"/>
      <c r="H324" s="44">
        <f aca="true" t="shared" si="178" ref="H324:O324">H325</f>
        <v>10105.2</v>
      </c>
      <c r="I324" s="44">
        <f t="shared" si="178"/>
        <v>0</v>
      </c>
      <c r="J324" s="44">
        <f t="shared" si="178"/>
        <v>10105.2</v>
      </c>
      <c r="K324" s="71">
        <f t="shared" si="178"/>
        <v>0</v>
      </c>
      <c r="L324" s="44">
        <f t="shared" si="178"/>
        <v>0</v>
      </c>
      <c r="M324" s="44">
        <f t="shared" si="178"/>
        <v>0</v>
      </c>
      <c r="N324" s="71">
        <f t="shared" si="178"/>
        <v>10105.2</v>
      </c>
      <c r="O324" s="102">
        <f t="shared" si="178"/>
        <v>0</v>
      </c>
      <c r="P324" s="102"/>
      <c r="Q324" s="102">
        <f>Q325</f>
        <v>0</v>
      </c>
      <c r="R324" s="103">
        <f>R325</f>
        <v>-1.4155343563970746E-15</v>
      </c>
      <c r="S324" s="71">
        <f>S325</f>
        <v>10105.2</v>
      </c>
      <c r="T324" s="71">
        <f>T325</f>
        <v>7635.610000000001</v>
      </c>
    </row>
    <row r="325" spans="1:20" ht="36" customHeight="1">
      <c r="A325" s="4" t="s">
        <v>188</v>
      </c>
      <c r="B325" s="9"/>
      <c r="C325" s="43">
        <f>C326+C327+C329</f>
        <v>10105.2</v>
      </c>
      <c r="D325" s="43">
        <f>D326+D327+D329</f>
        <v>0</v>
      </c>
      <c r="E325" s="43">
        <f>E326+E327+E329</f>
        <v>10105.2</v>
      </c>
      <c r="F325" s="9" t="s">
        <v>207</v>
      </c>
      <c r="G325" s="9"/>
      <c r="H325" s="43">
        <f>H326+H327+H329</f>
        <v>10105.2</v>
      </c>
      <c r="I325" s="43">
        <f>I326+I327+I329</f>
        <v>0</v>
      </c>
      <c r="J325" s="43">
        <f aca="true" t="shared" si="179" ref="J325:O325">J326+J327+J329+J328</f>
        <v>10105.2</v>
      </c>
      <c r="K325" s="43">
        <f t="shared" si="179"/>
        <v>0</v>
      </c>
      <c r="L325" s="43">
        <f t="shared" si="179"/>
        <v>0</v>
      </c>
      <c r="M325" s="43">
        <f t="shared" si="179"/>
        <v>0</v>
      </c>
      <c r="N325" s="70">
        <f t="shared" si="179"/>
        <v>10105.2</v>
      </c>
      <c r="O325" s="101">
        <f t="shared" si="179"/>
        <v>0</v>
      </c>
      <c r="P325" s="101"/>
      <c r="Q325" s="100">
        <f>Q326+Q327+Q329+Q328</f>
        <v>0</v>
      </c>
      <c r="R325" s="101">
        <f>R326+R327+R329+R328</f>
        <v>-1.4155343563970746E-15</v>
      </c>
      <c r="S325" s="70">
        <f>S326+S327+S329+S328</f>
        <v>10105.2</v>
      </c>
      <c r="T325" s="70">
        <f>T326+T327+T329+T328</f>
        <v>7635.610000000001</v>
      </c>
    </row>
    <row r="326" spans="1:20" ht="99" customHeight="1">
      <c r="A326" s="4" t="s">
        <v>14</v>
      </c>
      <c r="B326" s="5" t="s">
        <v>15</v>
      </c>
      <c r="C326" s="45">
        <f>6814.6+2058</f>
        <v>8872.6</v>
      </c>
      <c r="D326" s="45"/>
      <c r="E326" s="45">
        <f>C326+D326</f>
        <v>8872.6</v>
      </c>
      <c r="F326" s="5" t="s">
        <v>207</v>
      </c>
      <c r="G326" s="5" t="s">
        <v>15</v>
      </c>
      <c r="H326" s="45">
        <f>6814.6+2058</f>
        <v>8872.6</v>
      </c>
      <c r="I326" s="45"/>
      <c r="J326" s="45">
        <f>H326+I326</f>
        <v>8872.6</v>
      </c>
      <c r="K326" s="72"/>
      <c r="L326" s="45"/>
      <c r="M326" s="45">
        <v>-49.66</v>
      </c>
      <c r="N326" s="72">
        <f>J326+M326</f>
        <v>8822.94</v>
      </c>
      <c r="O326" s="104"/>
      <c r="P326" s="104"/>
      <c r="Q326" s="104"/>
      <c r="R326" s="105">
        <v>-51.6</v>
      </c>
      <c r="S326" s="72">
        <f>N326+R326</f>
        <v>8771.34</v>
      </c>
      <c r="T326" s="72">
        <v>6593.85</v>
      </c>
    </row>
    <row r="327" spans="1:20" ht="33.75" customHeight="1">
      <c r="A327" s="4" t="s">
        <v>16</v>
      </c>
      <c r="B327" s="5" t="s">
        <v>17</v>
      </c>
      <c r="C327" s="45">
        <v>1210.2</v>
      </c>
      <c r="D327" s="45"/>
      <c r="E327" s="45">
        <f>C327+D327</f>
        <v>1210.2</v>
      </c>
      <c r="F327" s="5" t="s">
        <v>207</v>
      </c>
      <c r="G327" s="5" t="s">
        <v>17</v>
      </c>
      <c r="H327" s="45">
        <v>1210.2</v>
      </c>
      <c r="I327" s="45"/>
      <c r="J327" s="45">
        <f>H327+I327</f>
        <v>1210.2</v>
      </c>
      <c r="K327" s="72"/>
      <c r="L327" s="45"/>
      <c r="M327" s="45"/>
      <c r="N327" s="72">
        <f>J327+M327</f>
        <v>1210.2</v>
      </c>
      <c r="O327" s="104"/>
      <c r="P327" s="104"/>
      <c r="Q327" s="104"/>
      <c r="R327" s="105">
        <v>51.5</v>
      </c>
      <c r="S327" s="72">
        <f>N327+R327+O327+Q327</f>
        <v>1261.7</v>
      </c>
      <c r="T327" s="72">
        <v>987.58</v>
      </c>
    </row>
    <row r="328" spans="1:20" ht="33.75" customHeight="1">
      <c r="A328" s="4" t="s">
        <v>24</v>
      </c>
      <c r="B328" s="5"/>
      <c r="C328" s="45"/>
      <c r="D328" s="45"/>
      <c r="E328" s="45"/>
      <c r="F328" s="5" t="s">
        <v>207</v>
      </c>
      <c r="G328" s="5" t="s">
        <v>25</v>
      </c>
      <c r="H328" s="45"/>
      <c r="I328" s="45"/>
      <c r="J328" s="45"/>
      <c r="K328" s="72"/>
      <c r="L328" s="45"/>
      <c r="M328" s="45">
        <v>49.66</v>
      </c>
      <c r="N328" s="72">
        <f>J328+M328</f>
        <v>49.66</v>
      </c>
      <c r="O328" s="104"/>
      <c r="P328" s="104"/>
      <c r="Q328" s="104"/>
      <c r="R328" s="105"/>
      <c r="S328" s="72">
        <f>N328+R328+O328+Q328</f>
        <v>49.66</v>
      </c>
      <c r="T328" s="72">
        <v>49.66</v>
      </c>
    </row>
    <row r="329" spans="1:20" ht="23.25" customHeight="1">
      <c r="A329" s="4" t="s">
        <v>58</v>
      </c>
      <c r="B329" s="5" t="s">
        <v>19</v>
      </c>
      <c r="C329" s="45">
        <v>22.4</v>
      </c>
      <c r="D329" s="45"/>
      <c r="E329" s="45">
        <f>C329+D329</f>
        <v>22.4</v>
      </c>
      <c r="F329" s="5" t="s">
        <v>207</v>
      </c>
      <c r="G329" s="5" t="s">
        <v>19</v>
      </c>
      <c r="H329" s="45">
        <v>22.4</v>
      </c>
      <c r="I329" s="45"/>
      <c r="J329" s="45">
        <f>H329+I329</f>
        <v>22.4</v>
      </c>
      <c r="K329" s="72"/>
      <c r="L329" s="45"/>
      <c r="M329" s="45"/>
      <c r="N329" s="72">
        <f>J329+M329</f>
        <v>22.4</v>
      </c>
      <c r="O329" s="104"/>
      <c r="P329" s="104"/>
      <c r="Q329" s="104"/>
      <c r="R329" s="105">
        <v>0.1</v>
      </c>
      <c r="S329" s="72">
        <f>N329+R329+O329+Q329</f>
        <v>22.5</v>
      </c>
      <c r="T329" s="72">
        <v>4.52</v>
      </c>
    </row>
    <row r="330" spans="1:20" ht="15.75">
      <c r="A330" s="33" t="s">
        <v>208</v>
      </c>
      <c r="B330" s="34"/>
      <c r="C330" s="56">
        <f aca="true" t="shared" si="180" ref="C330:E331">C331</f>
        <v>6501.2</v>
      </c>
      <c r="D330" s="56">
        <f t="shared" si="180"/>
        <v>0</v>
      </c>
      <c r="E330" s="56">
        <f t="shared" si="180"/>
        <v>6501.2</v>
      </c>
      <c r="F330" s="34" t="s">
        <v>37</v>
      </c>
      <c r="G330" s="34"/>
      <c r="H330" s="56">
        <f aca="true" t="shared" si="181" ref="H330:O331">H331</f>
        <v>6501.2</v>
      </c>
      <c r="I330" s="56">
        <f t="shared" si="181"/>
        <v>0</v>
      </c>
      <c r="J330" s="56">
        <f t="shared" si="181"/>
        <v>6501.2</v>
      </c>
      <c r="K330" s="83">
        <f t="shared" si="181"/>
        <v>0</v>
      </c>
      <c r="L330" s="56">
        <f t="shared" si="181"/>
        <v>0</v>
      </c>
      <c r="M330" s="56">
        <f t="shared" si="181"/>
        <v>0</v>
      </c>
      <c r="N330" s="83">
        <f t="shared" si="181"/>
        <v>6501.2</v>
      </c>
      <c r="O330" s="116">
        <f t="shared" si="181"/>
        <v>0</v>
      </c>
      <c r="P330" s="116"/>
      <c r="Q330" s="116">
        <f aca="true" t="shared" si="182" ref="Q330:T331">Q331</f>
        <v>0</v>
      </c>
      <c r="R330" s="117">
        <f t="shared" si="182"/>
        <v>193</v>
      </c>
      <c r="S330" s="83">
        <f t="shared" si="182"/>
        <v>6694.2</v>
      </c>
      <c r="T330" s="83">
        <f t="shared" si="182"/>
        <v>3894.2799999999997</v>
      </c>
    </row>
    <row r="331" spans="1:20" s="35" customFormat="1" ht="15.75">
      <c r="A331" s="13" t="s">
        <v>36</v>
      </c>
      <c r="B331" s="24"/>
      <c r="C331" s="46">
        <f t="shared" si="180"/>
        <v>6501.2</v>
      </c>
      <c r="D331" s="46">
        <f t="shared" si="180"/>
        <v>0</v>
      </c>
      <c r="E331" s="46">
        <f t="shared" si="180"/>
        <v>6501.2</v>
      </c>
      <c r="F331" s="24" t="s">
        <v>210</v>
      </c>
      <c r="G331" s="24"/>
      <c r="H331" s="46">
        <f t="shared" si="181"/>
        <v>6501.2</v>
      </c>
      <c r="I331" s="46">
        <f t="shared" si="181"/>
        <v>0</v>
      </c>
      <c r="J331" s="46">
        <f t="shared" si="181"/>
        <v>6501.2</v>
      </c>
      <c r="K331" s="69">
        <f t="shared" si="181"/>
        <v>0</v>
      </c>
      <c r="L331" s="46">
        <f t="shared" si="181"/>
        <v>0</v>
      </c>
      <c r="M331" s="46">
        <f t="shared" si="181"/>
        <v>0</v>
      </c>
      <c r="N331" s="69">
        <f t="shared" si="181"/>
        <v>6501.2</v>
      </c>
      <c r="O331" s="98">
        <f t="shared" si="181"/>
        <v>0</v>
      </c>
      <c r="P331" s="98"/>
      <c r="Q331" s="98">
        <f t="shared" si="182"/>
        <v>0</v>
      </c>
      <c r="R331" s="99">
        <f t="shared" si="182"/>
        <v>193</v>
      </c>
      <c r="S331" s="69">
        <f t="shared" si="182"/>
        <v>6694.2</v>
      </c>
      <c r="T331" s="69">
        <f t="shared" si="182"/>
        <v>3894.2799999999997</v>
      </c>
    </row>
    <row r="332" spans="1:20" ht="31.5">
      <c r="A332" s="10" t="s">
        <v>61</v>
      </c>
      <c r="B332" s="9"/>
      <c r="C332" s="43">
        <f>C333+C337</f>
        <v>6501.2</v>
      </c>
      <c r="D332" s="43">
        <f>D333+D337</f>
        <v>0</v>
      </c>
      <c r="E332" s="43">
        <f>E333+E337</f>
        <v>6501.2</v>
      </c>
      <c r="F332" s="9" t="s">
        <v>210</v>
      </c>
      <c r="G332" s="9"/>
      <c r="H332" s="43">
        <f aca="true" t="shared" si="183" ref="H332:O332">H333+H337</f>
        <v>6501.2</v>
      </c>
      <c r="I332" s="43">
        <f t="shared" si="183"/>
        <v>0</v>
      </c>
      <c r="J332" s="43">
        <f t="shared" si="183"/>
        <v>6501.2</v>
      </c>
      <c r="K332" s="70">
        <f t="shared" si="183"/>
        <v>0</v>
      </c>
      <c r="L332" s="43">
        <f t="shared" si="183"/>
        <v>0</v>
      </c>
      <c r="M332" s="43">
        <f t="shared" si="183"/>
        <v>0</v>
      </c>
      <c r="N332" s="70">
        <f t="shared" si="183"/>
        <v>6501.2</v>
      </c>
      <c r="O332" s="100">
        <f t="shared" si="183"/>
        <v>0</v>
      </c>
      <c r="P332" s="100"/>
      <c r="Q332" s="100">
        <f>Q333+Q337</f>
        <v>0</v>
      </c>
      <c r="R332" s="101">
        <f>R333+R337</f>
        <v>193</v>
      </c>
      <c r="S332" s="70">
        <f>S333+S337</f>
        <v>6694.2</v>
      </c>
      <c r="T332" s="70">
        <f>T333+T337</f>
        <v>3894.2799999999997</v>
      </c>
    </row>
    <row r="333" spans="1:20" ht="47.25">
      <c r="A333" s="14" t="s">
        <v>316</v>
      </c>
      <c r="B333" s="15"/>
      <c r="C333" s="44">
        <f>C334</f>
        <v>4155.2</v>
      </c>
      <c r="D333" s="44">
        <f>D334</f>
        <v>0</v>
      </c>
      <c r="E333" s="44">
        <f>E334</f>
        <v>4155.2</v>
      </c>
      <c r="F333" s="15" t="s">
        <v>211</v>
      </c>
      <c r="G333" s="15"/>
      <c r="H333" s="44">
        <f aca="true" t="shared" si="184" ref="H333:O333">H334</f>
        <v>4155.2</v>
      </c>
      <c r="I333" s="44">
        <f t="shared" si="184"/>
        <v>0</v>
      </c>
      <c r="J333" s="44">
        <f t="shared" si="184"/>
        <v>4155.2</v>
      </c>
      <c r="K333" s="71">
        <f t="shared" si="184"/>
        <v>0</v>
      </c>
      <c r="L333" s="44">
        <f t="shared" si="184"/>
        <v>0</v>
      </c>
      <c r="M333" s="44">
        <f t="shared" si="184"/>
        <v>0</v>
      </c>
      <c r="N333" s="71">
        <f t="shared" si="184"/>
        <v>4155.2</v>
      </c>
      <c r="O333" s="102">
        <f t="shared" si="184"/>
        <v>0</v>
      </c>
      <c r="P333" s="102"/>
      <c r="Q333" s="102">
        <f>Q334</f>
        <v>0</v>
      </c>
      <c r="R333" s="103">
        <f>R334</f>
        <v>0</v>
      </c>
      <c r="S333" s="71">
        <f>S334</f>
        <v>4155.2</v>
      </c>
      <c r="T333" s="71">
        <f>T334</f>
        <v>3059.52</v>
      </c>
    </row>
    <row r="334" spans="1:20" ht="31.5">
      <c r="A334" s="4" t="s">
        <v>209</v>
      </c>
      <c r="B334" s="5"/>
      <c r="C334" s="45">
        <f>C335+C336</f>
        <v>4155.2</v>
      </c>
      <c r="D334" s="45">
        <f>D335+D336</f>
        <v>0</v>
      </c>
      <c r="E334" s="45">
        <f>E335+E336</f>
        <v>4155.2</v>
      </c>
      <c r="F334" s="5" t="s">
        <v>212</v>
      </c>
      <c r="G334" s="5"/>
      <c r="H334" s="45">
        <f aca="true" t="shared" si="185" ref="H334:O334">H335+H336</f>
        <v>4155.2</v>
      </c>
      <c r="I334" s="45">
        <f t="shared" si="185"/>
        <v>0</v>
      </c>
      <c r="J334" s="45">
        <f t="shared" si="185"/>
        <v>4155.2</v>
      </c>
      <c r="K334" s="72">
        <f t="shared" si="185"/>
        <v>0</v>
      </c>
      <c r="L334" s="45">
        <f t="shared" si="185"/>
        <v>0</v>
      </c>
      <c r="M334" s="45">
        <f t="shared" si="185"/>
        <v>0</v>
      </c>
      <c r="N334" s="72">
        <f t="shared" si="185"/>
        <v>4155.2</v>
      </c>
      <c r="O334" s="104">
        <f t="shared" si="185"/>
        <v>0</v>
      </c>
      <c r="P334" s="104"/>
      <c r="Q334" s="104">
        <f>Q335+Q336</f>
        <v>0</v>
      </c>
      <c r="R334" s="105">
        <f>R335+R336</f>
        <v>0</v>
      </c>
      <c r="S334" s="72">
        <f>S335+S336</f>
        <v>4155.2</v>
      </c>
      <c r="T334" s="72">
        <f>T335+T336</f>
        <v>3059.52</v>
      </c>
    </row>
    <row r="335" spans="1:20" ht="79.5" customHeight="1">
      <c r="A335" s="4" t="s">
        <v>14</v>
      </c>
      <c r="B335" s="5" t="s">
        <v>15</v>
      </c>
      <c r="C335" s="45">
        <f>3153+952.2</f>
        <v>4105.2</v>
      </c>
      <c r="D335" s="45"/>
      <c r="E335" s="45">
        <f>C335+D335</f>
        <v>4105.2</v>
      </c>
      <c r="F335" s="5" t="s">
        <v>212</v>
      </c>
      <c r="G335" s="5" t="s">
        <v>15</v>
      </c>
      <c r="H335" s="45">
        <f>3153+952.2</f>
        <v>4105.2</v>
      </c>
      <c r="I335" s="45"/>
      <c r="J335" s="45">
        <f>H335+I335</f>
        <v>4105.2</v>
      </c>
      <c r="K335" s="72"/>
      <c r="L335" s="45"/>
      <c r="M335" s="45"/>
      <c r="N335" s="72">
        <f>J335+M335</f>
        <v>4105.2</v>
      </c>
      <c r="O335" s="104"/>
      <c r="P335" s="104"/>
      <c r="Q335" s="104"/>
      <c r="R335" s="105"/>
      <c r="S335" s="72">
        <f>N335+R335+O335+Q335</f>
        <v>4105.2</v>
      </c>
      <c r="T335" s="72">
        <v>3043.04</v>
      </c>
    </row>
    <row r="336" spans="1:20" ht="31.5">
      <c r="A336" s="4" t="s">
        <v>16</v>
      </c>
      <c r="B336" s="5" t="s">
        <v>17</v>
      </c>
      <c r="C336" s="45">
        <v>50</v>
      </c>
      <c r="D336" s="45"/>
      <c r="E336" s="45">
        <f>C336+D336</f>
        <v>50</v>
      </c>
      <c r="F336" s="5" t="s">
        <v>212</v>
      </c>
      <c r="G336" s="5" t="s">
        <v>17</v>
      </c>
      <c r="H336" s="45">
        <v>50</v>
      </c>
      <c r="I336" s="45"/>
      <c r="J336" s="45">
        <f>H336+I336</f>
        <v>50</v>
      </c>
      <c r="K336" s="72"/>
      <c r="L336" s="45"/>
      <c r="M336" s="45"/>
      <c r="N336" s="72">
        <f>J336+M336</f>
        <v>50</v>
      </c>
      <c r="O336" s="104"/>
      <c r="P336" s="104"/>
      <c r="Q336" s="104"/>
      <c r="R336" s="105"/>
      <c r="S336" s="72">
        <f>N336+R336+O336+Q336</f>
        <v>50</v>
      </c>
      <c r="T336" s="72">
        <v>16.48</v>
      </c>
    </row>
    <row r="337" spans="1:20" ht="47.25">
      <c r="A337" s="29" t="s">
        <v>51</v>
      </c>
      <c r="B337" s="24"/>
      <c r="C337" s="46">
        <f aca="true" t="shared" si="186" ref="C337:E338">C338</f>
        <v>2346</v>
      </c>
      <c r="D337" s="46">
        <f t="shared" si="186"/>
        <v>0</v>
      </c>
      <c r="E337" s="46">
        <f t="shared" si="186"/>
        <v>2346</v>
      </c>
      <c r="F337" s="24" t="s">
        <v>214</v>
      </c>
      <c r="G337" s="24"/>
      <c r="H337" s="46">
        <f aca="true" t="shared" si="187" ref="H337:O338">H338</f>
        <v>2346</v>
      </c>
      <c r="I337" s="46">
        <f t="shared" si="187"/>
        <v>0</v>
      </c>
      <c r="J337" s="46">
        <f t="shared" si="187"/>
        <v>2346</v>
      </c>
      <c r="K337" s="69">
        <f t="shared" si="187"/>
        <v>0</v>
      </c>
      <c r="L337" s="46">
        <f t="shared" si="187"/>
        <v>0</v>
      </c>
      <c r="M337" s="46">
        <f t="shared" si="187"/>
        <v>0</v>
      </c>
      <c r="N337" s="69">
        <f t="shared" si="187"/>
        <v>2346</v>
      </c>
      <c r="O337" s="98">
        <f t="shared" si="187"/>
        <v>0</v>
      </c>
      <c r="P337" s="98"/>
      <c r="Q337" s="98">
        <f aca="true" t="shared" si="188" ref="Q337:T338">Q338</f>
        <v>0</v>
      </c>
      <c r="R337" s="99">
        <f t="shared" si="188"/>
        <v>193</v>
      </c>
      <c r="S337" s="69">
        <f t="shared" si="188"/>
        <v>2539</v>
      </c>
      <c r="T337" s="69">
        <f t="shared" si="188"/>
        <v>834.76</v>
      </c>
    </row>
    <row r="338" spans="1:20" ht="80.25" customHeight="1">
      <c r="A338" s="27" t="s">
        <v>38</v>
      </c>
      <c r="B338" s="28"/>
      <c r="C338" s="52">
        <f t="shared" si="186"/>
        <v>2346</v>
      </c>
      <c r="D338" s="52">
        <f t="shared" si="186"/>
        <v>0</v>
      </c>
      <c r="E338" s="52">
        <f t="shared" si="186"/>
        <v>2346</v>
      </c>
      <c r="F338" s="28" t="s">
        <v>215</v>
      </c>
      <c r="G338" s="28"/>
      <c r="H338" s="52">
        <f t="shared" si="187"/>
        <v>2346</v>
      </c>
      <c r="I338" s="52">
        <f t="shared" si="187"/>
        <v>0</v>
      </c>
      <c r="J338" s="52">
        <f t="shared" si="187"/>
        <v>2346</v>
      </c>
      <c r="K338" s="84">
        <f t="shared" si="187"/>
        <v>0</v>
      </c>
      <c r="L338" s="52">
        <f t="shared" si="187"/>
        <v>0</v>
      </c>
      <c r="M338" s="52">
        <f t="shared" si="187"/>
        <v>0</v>
      </c>
      <c r="N338" s="84">
        <f t="shared" si="187"/>
        <v>2346</v>
      </c>
      <c r="O338" s="108">
        <f t="shared" si="187"/>
        <v>0</v>
      </c>
      <c r="P338" s="108"/>
      <c r="Q338" s="108">
        <f t="shared" si="188"/>
        <v>0</v>
      </c>
      <c r="R338" s="109">
        <f t="shared" si="188"/>
        <v>193</v>
      </c>
      <c r="S338" s="84">
        <f t="shared" si="188"/>
        <v>2539</v>
      </c>
      <c r="T338" s="84">
        <f t="shared" si="188"/>
        <v>834.76</v>
      </c>
    </row>
    <row r="339" spans="1:20" ht="31.5">
      <c r="A339" s="27" t="s">
        <v>16</v>
      </c>
      <c r="B339" s="28" t="s">
        <v>17</v>
      </c>
      <c r="C339" s="52">
        <f>650+196+1500</f>
        <v>2346</v>
      </c>
      <c r="D339" s="52"/>
      <c r="E339" s="45">
        <f>C339+D339</f>
        <v>2346</v>
      </c>
      <c r="F339" s="28" t="s">
        <v>215</v>
      </c>
      <c r="G339" s="28" t="s">
        <v>17</v>
      </c>
      <c r="H339" s="52">
        <f>650+196+1500</f>
        <v>2346</v>
      </c>
      <c r="I339" s="52"/>
      <c r="J339" s="45">
        <f>H339+I339</f>
        <v>2346</v>
      </c>
      <c r="K339" s="72"/>
      <c r="L339" s="45"/>
      <c r="M339" s="45"/>
      <c r="N339" s="72">
        <f>J339+M339</f>
        <v>2346</v>
      </c>
      <c r="O339" s="104"/>
      <c r="P339" s="104"/>
      <c r="Q339" s="104"/>
      <c r="R339" s="105">
        <v>193</v>
      </c>
      <c r="S339" s="72">
        <f>N339+R339+O339+Q339</f>
        <v>2539</v>
      </c>
      <c r="T339" s="72">
        <v>834.76</v>
      </c>
    </row>
    <row r="340" spans="1:20" ht="15.75">
      <c r="A340" s="31" t="s">
        <v>270</v>
      </c>
      <c r="B340" s="32"/>
      <c r="C340" s="41" t="e">
        <f>C341+#REF!</f>
        <v>#REF!</v>
      </c>
      <c r="D340" s="41" t="e">
        <f>D341+#REF!</f>
        <v>#REF!</v>
      </c>
      <c r="E340" s="41" t="e">
        <f>E341+#REF!</f>
        <v>#REF!</v>
      </c>
      <c r="F340" s="32" t="s">
        <v>45</v>
      </c>
      <c r="G340" s="32"/>
      <c r="H340" s="41" t="e">
        <f>H341+#REF!</f>
        <v>#REF!</v>
      </c>
      <c r="I340" s="41" t="e">
        <f>I341+#REF!</f>
        <v>#REF!</v>
      </c>
      <c r="J340" s="41" t="e">
        <f>J341+#REF!</f>
        <v>#REF!</v>
      </c>
      <c r="K340" s="68" t="e">
        <f>K341+#REF!</f>
        <v>#REF!</v>
      </c>
      <c r="L340" s="41" t="e">
        <f>L341+#REF!</f>
        <v>#REF!</v>
      </c>
      <c r="M340" s="41" t="e">
        <f>M341+#REF!</f>
        <v>#REF!</v>
      </c>
      <c r="N340" s="68" t="e">
        <f>N341+#REF!</f>
        <v>#REF!</v>
      </c>
      <c r="O340" s="96" t="e">
        <f>O341+#REF!</f>
        <v>#REF!</v>
      </c>
      <c r="P340" s="96"/>
      <c r="Q340" s="96" t="e">
        <f>Q341+#REF!</f>
        <v>#REF!</v>
      </c>
      <c r="R340" s="97" t="e">
        <f>R341+#REF!</f>
        <v>#REF!</v>
      </c>
      <c r="S340" s="68">
        <f>S341+S355</f>
        <v>4815.73</v>
      </c>
      <c r="T340" s="68">
        <f>T341+T355</f>
        <v>3640.31</v>
      </c>
    </row>
    <row r="341" spans="1:20" ht="47.25">
      <c r="A341" s="13" t="s">
        <v>213</v>
      </c>
      <c r="B341" s="24"/>
      <c r="C341" s="46">
        <f>C342+C345</f>
        <v>2350</v>
      </c>
      <c r="D341" s="46">
        <f>D342+D345</f>
        <v>0</v>
      </c>
      <c r="E341" s="46">
        <f>E342+E345</f>
        <v>2350</v>
      </c>
      <c r="F341" s="24" t="s">
        <v>252</v>
      </c>
      <c r="G341" s="24"/>
      <c r="H341" s="46">
        <f aca="true" t="shared" si="189" ref="H341:O341">H342+H345</f>
        <v>2350</v>
      </c>
      <c r="I341" s="46">
        <f t="shared" si="189"/>
        <v>0</v>
      </c>
      <c r="J341" s="46">
        <f t="shared" si="189"/>
        <v>2350</v>
      </c>
      <c r="K341" s="69">
        <f t="shared" si="189"/>
        <v>0</v>
      </c>
      <c r="L341" s="46">
        <f t="shared" si="189"/>
        <v>0</v>
      </c>
      <c r="M341" s="46">
        <f t="shared" si="189"/>
        <v>0</v>
      </c>
      <c r="N341" s="69">
        <f t="shared" si="189"/>
        <v>2350</v>
      </c>
      <c r="O341" s="98">
        <f t="shared" si="189"/>
        <v>0</v>
      </c>
      <c r="P341" s="98"/>
      <c r="Q341" s="98">
        <f>Q342+Q345</f>
        <v>0</v>
      </c>
      <c r="R341" s="99">
        <f>R342+R345+R352</f>
        <v>2215.73</v>
      </c>
      <c r="S341" s="98">
        <f>S342+S345+S352</f>
        <v>4565.73</v>
      </c>
      <c r="T341" s="98">
        <f>T342+T345+T352</f>
        <v>3506.93</v>
      </c>
    </row>
    <row r="342" spans="1:20" ht="31.5">
      <c r="A342" s="14" t="s">
        <v>216</v>
      </c>
      <c r="B342" s="15"/>
      <c r="C342" s="44">
        <f aca="true" t="shared" si="190" ref="C342:E343">C343</f>
        <v>1050</v>
      </c>
      <c r="D342" s="44">
        <f t="shared" si="190"/>
        <v>0</v>
      </c>
      <c r="E342" s="44">
        <f t="shared" si="190"/>
        <v>1050</v>
      </c>
      <c r="F342" s="15" t="s">
        <v>253</v>
      </c>
      <c r="G342" s="15"/>
      <c r="H342" s="44">
        <f aca="true" t="shared" si="191" ref="H342:O343">H343</f>
        <v>1050</v>
      </c>
      <c r="I342" s="44">
        <f t="shared" si="191"/>
        <v>0</v>
      </c>
      <c r="J342" s="44">
        <f t="shared" si="191"/>
        <v>1050</v>
      </c>
      <c r="K342" s="71">
        <f t="shared" si="191"/>
        <v>0</v>
      </c>
      <c r="L342" s="44">
        <f t="shared" si="191"/>
        <v>0</v>
      </c>
      <c r="M342" s="44">
        <f t="shared" si="191"/>
        <v>0</v>
      </c>
      <c r="N342" s="71">
        <f t="shared" si="191"/>
        <v>1050</v>
      </c>
      <c r="O342" s="102">
        <f t="shared" si="191"/>
        <v>0</v>
      </c>
      <c r="P342" s="102"/>
      <c r="Q342" s="102">
        <f aca="true" t="shared" si="192" ref="Q342:T343">Q343</f>
        <v>0</v>
      </c>
      <c r="R342" s="103">
        <f t="shared" si="192"/>
        <v>0</v>
      </c>
      <c r="S342" s="102">
        <f t="shared" si="192"/>
        <v>1050</v>
      </c>
      <c r="T342" s="102">
        <f t="shared" si="192"/>
        <v>612.5</v>
      </c>
    </row>
    <row r="343" spans="1:20" ht="94.5" customHeight="1">
      <c r="A343" s="4" t="s">
        <v>217</v>
      </c>
      <c r="B343" s="5"/>
      <c r="C343" s="45">
        <f t="shared" si="190"/>
        <v>1050</v>
      </c>
      <c r="D343" s="45">
        <f t="shared" si="190"/>
        <v>0</v>
      </c>
      <c r="E343" s="45">
        <f t="shared" si="190"/>
        <v>1050</v>
      </c>
      <c r="F343" s="5" t="s">
        <v>254</v>
      </c>
      <c r="G343" s="5"/>
      <c r="H343" s="45">
        <f t="shared" si="191"/>
        <v>1050</v>
      </c>
      <c r="I343" s="45">
        <f t="shared" si="191"/>
        <v>0</v>
      </c>
      <c r="J343" s="45">
        <f t="shared" si="191"/>
        <v>1050</v>
      </c>
      <c r="K343" s="72">
        <f t="shared" si="191"/>
        <v>0</v>
      </c>
      <c r="L343" s="45">
        <f t="shared" si="191"/>
        <v>0</v>
      </c>
      <c r="M343" s="45">
        <f t="shared" si="191"/>
        <v>0</v>
      </c>
      <c r="N343" s="72">
        <f t="shared" si="191"/>
        <v>1050</v>
      </c>
      <c r="O343" s="104">
        <f t="shared" si="191"/>
        <v>0</v>
      </c>
      <c r="P343" s="104"/>
      <c r="Q343" s="104">
        <f t="shared" si="192"/>
        <v>0</v>
      </c>
      <c r="R343" s="105">
        <f t="shared" si="192"/>
        <v>0</v>
      </c>
      <c r="S343" s="104">
        <f t="shared" si="192"/>
        <v>1050</v>
      </c>
      <c r="T343" s="104">
        <f t="shared" si="192"/>
        <v>612.5</v>
      </c>
    </row>
    <row r="344" spans="1:20" ht="31.5">
      <c r="A344" s="4" t="s">
        <v>16</v>
      </c>
      <c r="B344" s="5" t="s">
        <v>17</v>
      </c>
      <c r="C344" s="45">
        <v>1050</v>
      </c>
      <c r="D344" s="45"/>
      <c r="E344" s="45">
        <f>C344+D344</f>
        <v>1050</v>
      </c>
      <c r="F344" s="5" t="s">
        <v>254</v>
      </c>
      <c r="G344" s="5" t="s">
        <v>17</v>
      </c>
      <c r="H344" s="45">
        <v>1050</v>
      </c>
      <c r="I344" s="45"/>
      <c r="J344" s="45">
        <f>H344+I344</f>
        <v>1050</v>
      </c>
      <c r="K344" s="72"/>
      <c r="L344" s="45"/>
      <c r="M344" s="45"/>
      <c r="N344" s="72">
        <f>J344+M344</f>
        <v>1050</v>
      </c>
      <c r="O344" s="104"/>
      <c r="P344" s="104"/>
      <c r="Q344" s="104"/>
      <c r="R344" s="105"/>
      <c r="S344" s="72">
        <f>N344+R344+O344+Q344</f>
        <v>1050</v>
      </c>
      <c r="T344" s="72">
        <v>612.5</v>
      </c>
    </row>
    <row r="345" spans="1:20" ht="97.5" customHeight="1">
      <c r="A345" s="14" t="s">
        <v>219</v>
      </c>
      <c r="B345" s="15"/>
      <c r="C345" s="44">
        <f>C346+C348+C350</f>
        <v>1300</v>
      </c>
      <c r="D345" s="44">
        <f>D346+D348+D350</f>
        <v>0</v>
      </c>
      <c r="E345" s="44">
        <f>E346+E348+E350</f>
        <v>1300</v>
      </c>
      <c r="F345" s="15" t="s">
        <v>255</v>
      </c>
      <c r="G345" s="15"/>
      <c r="H345" s="44">
        <f aca="true" t="shared" si="193" ref="H345:O345">H346+H348+H350</f>
        <v>1300</v>
      </c>
      <c r="I345" s="44">
        <f t="shared" si="193"/>
        <v>0</v>
      </c>
      <c r="J345" s="44">
        <f t="shared" si="193"/>
        <v>1300</v>
      </c>
      <c r="K345" s="71">
        <f t="shared" si="193"/>
        <v>0</v>
      </c>
      <c r="L345" s="44">
        <f t="shared" si="193"/>
        <v>0</v>
      </c>
      <c r="M345" s="44">
        <f t="shared" si="193"/>
        <v>0</v>
      </c>
      <c r="N345" s="71">
        <f t="shared" si="193"/>
        <v>1300</v>
      </c>
      <c r="O345" s="102">
        <f t="shared" si="193"/>
        <v>0</v>
      </c>
      <c r="P345" s="102"/>
      <c r="Q345" s="102">
        <f>Q346+Q348+Q350</f>
        <v>0</v>
      </c>
      <c r="R345" s="103">
        <f>R346+R348+R350</f>
        <v>0</v>
      </c>
      <c r="S345" s="102">
        <f>S346+S348+S350</f>
        <v>1300</v>
      </c>
      <c r="T345" s="102">
        <f>T346+T348+T350</f>
        <v>783.06</v>
      </c>
    </row>
    <row r="346" spans="1:20" ht="47.25">
      <c r="A346" s="14" t="s">
        <v>218</v>
      </c>
      <c r="B346" s="15"/>
      <c r="C346" s="44">
        <f>C347</f>
        <v>700</v>
      </c>
      <c r="D346" s="44">
        <f>D347</f>
        <v>0</v>
      </c>
      <c r="E346" s="44">
        <f>E347</f>
        <v>700</v>
      </c>
      <c r="F346" s="15" t="s">
        <v>256</v>
      </c>
      <c r="G346" s="15"/>
      <c r="H346" s="44">
        <f aca="true" t="shared" si="194" ref="H346:O346">H347</f>
        <v>700</v>
      </c>
      <c r="I346" s="44">
        <f t="shared" si="194"/>
        <v>0</v>
      </c>
      <c r="J346" s="44">
        <f t="shared" si="194"/>
        <v>700</v>
      </c>
      <c r="K346" s="71">
        <f t="shared" si="194"/>
        <v>0</v>
      </c>
      <c r="L346" s="44">
        <f t="shared" si="194"/>
        <v>0</v>
      </c>
      <c r="M346" s="44">
        <f t="shared" si="194"/>
        <v>0</v>
      </c>
      <c r="N346" s="71">
        <f t="shared" si="194"/>
        <v>700</v>
      </c>
      <c r="O346" s="102">
        <f t="shared" si="194"/>
        <v>0</v>
      </c>
      <c r="P346" s="102"/>
      <c r="Q346" s="102">
        <f>Q347</f>
        <v>0</v>
      </c>
      <c r="R346" s="103">
        <f>R347</f>
        <v>0</v>
      </c>
      <c r="S346" s="102">
        <f>S347</f>
        <v>700</v>
      </c>
      <c r="T346" s="102">
        <f>T347</f>
        <v>589.06</v>
      </c>
    </row>
    <row r="347" spans="1:20" ht="31.5">
      <c r="A347" s="4" t="s">
        <v>16</v>
      </c>
      <c r="B347" s="5" t="s">
        <v>17</v>
      </c>
      <c r="C347" s="45">
        <v>700</v>
      </c>
      <c r="D347" s="45"/>
      <c r="E347" s="45">
        <f>C347+D347</f>
        <v>700</v>
      </c>
      <c r="F347" s="5" t="s">
        <v>256</v>
      </c>
      <c r="G347" s="5" t="s">
        <v>17</v>
      </c>
      <c r="H347" s="45">
        <v>700</v>
      </c>
      <c r="I347" s="45"/>
      <c r="J347" s="45">
        <f>H347+I347</f>
        <v>700</v>
      </c>
      <c r="K347" s="72"/>
      <c r="L347" s="45"/>
      <c r="M347" s="45"/>
      <c r="N347" s="72">
        <f>J347+M347</f>
        <v>700</v>
      </c>
      <c r="O347" s="104"/>
      <c r="P347" s="104"/>
      <c r="Q347" s="104"/>
      <c r="R347" s="105"/>
      <c r="S347" s="72">
        <f>N347+R347+O347+Q347</f>
        <v>700</v>
      </c>
      <c r="T347" s="72">
        <v>589.06</v>
      </c>
    </row>
    <row r="348" spans="1:20" ht="35.25" customHeight="1">
      <c r="A348" s="14" t="s">
        <v>220</v>
      </c>
      <c r="B348" s="15"/>
      <c r="C348" s="44">
        <f>C349</f>
        <v>300</v>
      </c>
      <c r="D348" s="44">
        <f>D349</f>
        <v>0</v>
      </c>
      <c r="E348" s="44">
        <f>E349</f>
        <v>300</v>
      </c>
      <c r="F348" s="15" t="s">
        <v>292</v>
      </c>
      <c r="G348" s="15"/>
      <c r="H348" s="44">
        <f aca="true" t="shared" si="195" ref="H348:O348">H349</f>
        <v>300</v>
      </c>
      <c r="I348" s="44">
        <f t="shared" si="195"/>
        <v>0</v>
      </c>
      <c r="J348" s="44">
        <f t="shared" si="195"/>
        <v>300</v>
      </c>
      <c r="K348" s="71">
        <f t="shared" si="195"/>
        <v>0</v>
      </c>
      <c r="L348" s="44">
        <f t="shared" si="195"/>
        <v>0</v>
      </c>
      <c r="M348" s="44">
        <f t="shared" si="195"/>
        <v>0</v>
      </c>
      <c r="N348" s="71">
        <f t="shared" si="195"/>
        <v>300</v>
      </c>
      <c r="O348" s="102">
        <f t="shared" si="195"/>
        <v>0</v>
      </c>
      <c r="P348" s="102"/>
      <c r="Q348" s="102">
        <f>Q349</f>
        <v>0</v>
      </c>
      <c r="R348" s="103">
        <f>R349</f>
        <v>0</v>
      </c>
      <c r="S348" s="102">
        <f>S349</f>
        <v>300</v>
      </c>
      <c r="T348" s="102">
        <f>T349</f>
        <v>25</v>
      </c>
    </row>
    <row r="349" spans="1:20" ht="31.5">
      <c r="A349" s="4" t="s">
        <v>16</v>
      </c>
      <c r="B349" s="5" t="s">
        <v>17</v>
      </c>
      <c r="C349" s="45">
        <v>300</v>
      </c>
      <c r="D349" s="45"/>
      <c r="E349" s="45">
        <f>C349+D349</f>
        <v>300</v>
      </c>
      <c r="F349" s="5" t="s">
        <v>292</v>
      </c>
      <c r="G349" s="5" t="s">
        <v>17</v>
      </c>
      <c r="H349" s="45">
        <v>300</v>
      </c>
      <c r="I349" s="45"/>
      <c r="J349" s="45">
        <f>H349+I349</f>
        <v>300</v>
      </c>
      <c r="K349" s="72"/>
      <c r="L349" s="45"/>
      <c r="M349" s="45"/>
      <c r="N349" s="72">
        <f>J349+M349</f>
        <v>300</v>
      </c>
      <c r="O349" s="104"/>
      <c r="P349" s="104"/>
      <c r="Q349" s="104"/>
      <c r="R349" s="105"/>
      <c r="S349" s="72">
        <f>N349+R349+O349+Q349</f>
        <v>300</v>
      </c>
      <c r="T349" s="72">
        <v>25</v>
      </c>
    </row>
    <row r="350" spans="1:20" ht="31.5">
      <c r="A350" s="14" t="s">
        <v>221</v>
      </c>
      <c r="B350" s="15"/>
      <c r="C350" s="44">
        <f>C351</f>
        <v>300</v>
      </c>
      <c r="D350" s="44">
        <f>D351</f>
        <v>0</v>
      </c>
      <c r="E350" s="44">
        <f>E351</f>
        <v>300</v>
      </c>
      <c r="F350" s="15" t="s">
        <v>293</v>
      </c>
      <c r="G350" s="15"/>
      <c r="H350" s="44">
        <f aca="true" t="shared" si="196" ref="H350:O350">H351</f>
        <v>300</v>
      </c>
      <c r="I350" s="44">
        <f t="shared" si="196"/>
        <v>0</v>
      </c>
      <c r="J350" s="44">
        <f t="shared" si="196"/>
        <v>300</v>
      </c>
      <c r="K350" s="71">
        <f t="shared" si="196"/>
        <v>0</v>
      </c>
      <c r="L350" s="44">
        <f t="shared" si="196"/>
        <v>0</v>
      </c>
      <c r="M350" s="44">
        <f t="shared" si="196"/>
        <v>0</v>
      </c>
      <c r="N350" s="71">
        <f t="shared" si="196"/>
        <v>300</v>
      </c>
      <c r="O350" s="102">
        <f t="shared" si="196"/>
        <v>0</v>
      </c>
      <c r="P350" s="102"/>
      <c r="Q350" s="102">
        <f>Q351</f>
        <v>0</v>
      </c>
      <c r="R350" s="103">
        <f>R351</f>
        <v>0</v>
      </c>
      <c r="S350" s="102">
        <f>S351</f>
        <v>300</v>
      </c>
      <c r="T350" s="102">
        <f>T351</f>
        <v>169</v>
      </c>
    </row>
    <row r="351" spans="1:20" ht="30.75" customHeight="1">
      <c r="A351" s="4" t="s">
        <v>16</v>
      </c>
      <c r="B351" s="5" t="s">
        <v>17</v>
      </c>
      <c r="C351" s="45">
        <v>300</v>
      </c>
      <c r="D351" s="45"/>
      <c r="E351" s="45">
        <f>C351+D351</f>
        <v>300</v>
      </c>
      <c r="F351" s="5" t="s">
        <v>293</v>
      </c>
      <c r="G351" s="5" t="s">
        <v>17</v>
      </c>
      <c r="H351" s="45">
        <v>300</v>
      </c>
      <c r="I351" s="45"/>
      <c r="J351" s="45">
        <f>H351+I351</f>
        <v>300</v>
      </c>
      <c r="K351" s="72"/>
      <c r="L351" s="45"/>
      <c r="M351" s="45"/>
      <c r="N351" s="72">
        <f>J351+M351</f>
        <v>300</v>
      </c>
      <c r="O351" s="104"/>
      <c r="P351" s="104"/>
      <c r="Q351" s="104"/>
      <c r="R351" s="105"/>
      <c r="S351" s="72">
        <f>N351+R351+O351+Q351</f>
        <v>300</v>
      </c>
      <c r="T351" s="72">
        <v>169</v>
      </c>
    </row>
    <row r="352" spans="1:20" ht="126">
      <c r="A352" s="10" t="s">
        <v>414</v>
      </c>
      <c r="B352" s="9"/>
      <c r="C352" s="43"/>
      <c r="D352" s="43"/>
      <c r="E352" s="43"/>
      <c r="F352" s="9" t="s">
        <v>416</v>
      </c>
      <c r="G352" s="9"/>
      <c r="H352" s="43"/>
      <c r="I352" s="43"/>
      <c r="J352" s="43"/>
      <c r="K352" s="70"/>
      <c r="L352" s="43"/>
      <c r="M352" s="43"/>
      <c r="N352" s="70"/>
      <c r="O352" s="100"/>
      <c r="P352" s="100"/>
      <c r="Q352" s="100"/>
      <c r="R352" s="101">
        <f>R353</f>
        <v>2215.73</v>
      </c>
      <c r="S352" s="100">
        <f>N352+O352+Q352+R352</f>
        <v>2215.73</v>
      </c>
      <c r="T352" s="100">
        <f>T353</f>
        <v>2111.37</v>
      </c>
    </row>
    <row r="353" spans="1:20" ht="69" customHeight="1">
      <c r="A353" s="10" t="s">
        <v>415</v>
      </c>
      <c r="B353" s="9"/>
      <c r="C353" s="43"/>
      <c r="D353" s="43"/>
      <c r="E353" s="43"/>
      <c r="F353" s="9" t="s">
        <v>417</v>
      </c>
      <c r="G353" s="9"/>
      <c r="H353" s="43"/>
      <c r="I353" s="43"/>
      <c r="J353" s="43"/>
      <c r="K353" s="70"/>
      <c r="L353" s="43"/>
      <c r="M353" s="43"/>
      <c r="N353" s="70"/>
      <c r="O353" s="100"/>
      <c r="P353" s="100"/>
      <c r="Q353" s="100"/>
      <c r="R353" s="101">
        <f>R354</f>
        <v>2215.73</v>
      </c>
      <c r="S353" s="100">
        <f>N353+O353+Q353+R353</f>
        <v>2215.73</v>
      </c>
      <c r="T353" s="100">
        <f>T354</f>
        <v>2111.37</v>
      </c>
    </row>
    <row r="354" spans="1:20" ht="31.5">
      <c r="A354" s="4" t="s">
        <v>16</v>
      </c>
      <c r="B354" s="9"/>
      <c r="C354" s="43"/>
      <c r="D354" s="43"/>
      <c r="E354" s="43"/>
      <c r="F354" s="5" t="s">
        <v>417</v>
      </c>
      <c r="G354" s="5" t="s">
        <v>17</v>
      </c>
      <c r="H354" s="45"/>
      <c r="I354" s="45"/>
      <c r="J354" s="45"/>
      <c r="K354" s="72"/>
      <c r="L354" s="45"/>
      <c r="M354" s="45"/>
      <c r="N354" s="72"/>
      <c r="O354" s="104"/>
      <c r="P354" s="104"/>
      <c r="Q354" s="104"/>
      <c r="R354" s="45">
        <v>2215.73</v>
      </c>
      <c r="S354" s="72">
        <f>N354+O354+Q354+R354</f>
        <v>2215.73</v>
      </c>
      <c r="T354" s="72">
        <v>2111.37</v>
      </c>
    </row>
    <row r="355" spans="1:20" ht="63">
      <c r="A355" s="13" t="s">
        <v>222</v>
      </c>
      <c r="B355" s="24"/>
      <c r="C355" s="46">
        <f aca="true" t="shared" si="197" ref="C355:E357">C356</f>
        <v>250</v>
      </c>
      <c r="D355" s="46">
        <f t="shared" si="197"/>
        <v>0</v>
      </c>
      <c r="E355" s="46">
        <f t="shared" si="197"/>
        <v>250</v>
      </c>
      <c r="F355" s="24" t="s">
        <v>257</v>
      </c>
      <c r="G355" s="24"/>
      <c r="H355" s="46">
        <f aca="true" t="shared" si="198" ref="H355:O357">H356</f>
        <v>250</v>
      </c>
      <c r="I355" s="46">
        <f t="shared" si="198"/>
        <v>0</v>
      </c>
      <c r="J355" s="46">
        <f t="shared" si="198"/>
        <v>250</v>
      </c>
      <c r="K355" s="69">
        <f t="shared" si="198"/>
        <v>0</v>
      </c>
      <c r="L355" s="46">
        <f t="shared" si="198"/>
        <v>0</v>
      </c>
      <c r="M355" s="46">
        <f t="shared" si="198"/>
        <v>0</v>
      </c>
      <c r="N355" s="69">
        <f t="shared" si="198"/>
        <v>250</v>
      </c>
      <c r="O355" s="98">
        <f t="shared" si="198"/>
        <v>0</v>
      </c>
      <c r="P355" s="98"/>
      <c r="Q355" s="98">
        <f aca="true" t="shared" si="199" ref="Q355:T357">Q356</f>
        <v>0</v>
      </c>
      <c r="R355" s="99">
        <f t="shared" si="199"/>
        <v>0</v>
      </c>
      <c r="S355" s="98">
        <f t="shared" si="199"/>
        <v>250</v>
      </c>
      <c r="T355" s="98">
        <f t="shared" si="199"/>
        <v>133.38</v>
      </c>
    </row>
    <row r="356" spans="1:20" ht="63">
      <c r="A356" s="14" t="s">
        <v>223</v>
      </c>
      <c r="B356" s="5"/>
      <c r="C356" s="45">
        <f t="shared" si="197"/>
        <v>250</v>
      </c>
      <c r="D356" s="45">
        <f t="shared" si="197"/>
        <v>0</v>
      </c>
      <c r="E356" s="45">
        <f t="shared" si="197"/>
        <v>250</v>
      </c>
      <c r="F356" s="5" t="s">
        <v>258</v>
      </c>
      <c r="G356" s="5"/>
      <c r="H356" s="45">
        <f t="shared" si="198"/>
        <v>250</v>
      </c>
      <c r="I356" s="45">
        <f t="shared" si="198"/>
        <v>0</v>
      </c>
      <c r="J356" s="45">
        <f t="shared" si="198"/>
        <v>250</v>
      </c>
      <c r="K356" s="72">
        <f t="shared" si="198"/>
        <v>0</v>
      </c>
      <c r="L356" s="45">
        <f t="shared" si="198"/>
        <v>0</v>
      </c>
      <c r="M356" s="45">
        <f t="shared" si="198"/>
        <v>0</v>
      </c>
      <c r="N356" s="72">
        <f t="shared" si="198"/>
        <v>250</v>
      </c>
      <c r="O356" s="104">
        <f t="shared" si="198"/>
        <v>0</v>
      </c>
      <c r="P356" s="104"/>
      <c r="Q356" s="104">
        <f t="shared" si="199"/>
        <v>0</v>
      </c>
      <c r="R356" s="105">
        <f t="shared" si="199"/>
        <v>0</v>
      </c>
      <c r="S356" s="104">
        <f t="shared" si="199"/>
        <v>250</v>
      </c>
      <c r="T356" s="104">
        <f t="shared" si="199"/>
        <v>133.38</v>
      </c>
    </row>
    <row r="357" spans="1:20" ht="31.5">
      <c r="A357" s="4" t="s">
        <v>317</v>
      </c>
      <c r="B357" s="5"/>
      <c r="C357" s="45">
        <f t="shared" si="197"/>
        <v>250</v>
      </c>
      <c r="D357" s="45">
        <f t="shared" si="197"/>
        <v>0</v>
      </c>
      <c r="E357" s="45">
        <f t="shared" si="197"/>
        <v>250</v>
      </c>
      <c r="F357" s="5" t="s">
        <v>259</v>
      </c>
      <c r="G357" s="5"/>
      <c r="H357" s="45">
        <f t="shared" si="198"/>
        <v>250</v>
      </c>
      <c r="I357" s="45">
        <f t="shared" si="198"/>
        <v>0</v>
      </c>
      <c r="J357" s="45">
        <f t="shared" si="198"/>
        <v>250</v>
      </c>
      <c r="K357" s="72">
        <f t="shared" si="198"/>
        <v>0</v>
      </c>
      <c r="L357" s="45">
        <f t="shared" si="198"/>
        <v>0</v>
      </c>
      <c r="M357" s="45">
        <f t="shared" si="198"/>
        <v>0</v>
      </c>
      <c r="N357" s="72">
        <f t="shared" si="198"/>
        <v>250</v>
      </c>
      <c r="O357" s="104">
        <f t="shared" si="198"/>
        <v>0</v>
      </c>
      <c r="P357" s="104"/>
      <c r="Q357" s="104">
        <f t="shared" si="199"/>
        <v>0</v>
      </c>
      <c r="R357" s="105">
        <f t="shared" si="199"/>
        <v>0</v>
      </c>
      <c r="S357" s="104">
        <f t="shared" si="199"/>
        <v>250</v>
      </c>
      <c r="T357" s="104">
        <f t="shared" si="199"/>
        <v>133.38</v>
      </c>
    </row>
    <row r="358" spans="1:20" ht="31.5">
      <c r="A358" s="4" t="s">
        <v>16</v>
      </c>
      <c r="B358" s="5" t="s">
        <v>17</v>
      </c>
      <c r="C358" s="45">
        <v>250</v>
      </c>
      <c r="D358" s="45"/>
      <c r="E358" s="45">
        <f>C358+D358</f>
        <v>250</v>
      </c>
      <c r="F358" s="5" t="s">
        <v>259</v>
      </c>
      <c r="G358" s="5" t="s">
        <v>17</v>
      </c>
      <c r="H358" s="45">
        <v>250</v>
      </c>
      <c r="I358" s="45"/>
      <c r="J358" s="45">
        <f>H358+I358</f>
        <v>250</v>
      </c>
      <c r="K358" s="72"/>
      <c r="L358" s="45"/>
      <c r="M358" s="45"/>
      <c r="N358" s="72">
        <f>J358+M358</f>
        <v>250</v>
      </c>
      <c r="O358" s="104"/>
      <c r="P358" s="104"/>
      <c r="Q358" s="104"/>
      <c r="R358" s="105"/>
      <c r="S358" s="72">
        <f>N358+R358+O358+Q358</f>
        <v>250</v>
      </c>
      <c r="T358" s="72">
        <v>133.38</v>
      </c>
    </row>
    <row r="359" spans="1:20" ht="26.25" customHeight="1">
      <c r="A359" s="31" t="s">
        <v>248</v>
      </c>
      <c r="B359" s="32"/>
      <c r="C359" s="41">
        <f>C360+C363+C365</f>
        <v>35271.880000000005</v>
      </c>
      <c r="D359" s="41">
        <f>D360+D363+D365</f>
        <v>112197.34</v>
      </c>
      <c r="E359" s="41">
        <f>E360+E363+E365</f>
        <v>147469.22</v>
      </c>
      <c r="F359" s="32" t="s">
        <v>52</v>
      </c>
      <c r="G359" s="32"/>
      <c r="H359" s="41">
        <f aca="true" t="shared" si="200" ref="H359:S359">H360+H363+H365</f>
        <v>35271.880000000005</v>
      </c>
      <c r="I359" s="41">
        <f t="shared" si="200"/>
        <v>112197.34</v>
      </c>
      <c r="J359" s="41">
        <f t="shared" si="200"/>
        <v>147469.22</v>
      </c>
      <c r="K359" s="68">
        <f t="shared" si="200"/>
        <v>-7964.59</v>
      </c>
      <c r="L359" s="41">
        <f t="shared" si="200"/>
        <v>1000</v>
      </c>
      <c r="M359" s="41">
        <f t="shared" si="200"/>
        <v>10390.05</v>
      </c>
      <c r="N359" s="68">
        <f t="shared" si="200"/>
        <v>150894.68</v>
      </c>
      <c r="O359" s="96">
        <f t="shared" si="200"/>
        <v>670.2599999999984</v>
      </c>
      <c r="P359" s="96">
        <f t="shared" si="200"/>
        <v>-109.6</v>
      </c>
      <c r="Q359" s="96">
        <f t="shared" si="200"/>
        <v>0</v>
      </c>
      <c r="R359" s="97">
        <f t="shared" si="200"/>
        <v>10000</v>
      </c>
      <c r="S359" s="68">
        <f t="shared" si="200"/>
        <v>132640.76</v>
      </c>
      <c r="T359" s="68">
        <f>T360+T363+T365</f>
        <v>10939.529999999999</v>
      </c>
    </row>
    <row r="360" spans="1:20" ht="18" customHeight="1">
      <c r="A360" s="11" t="s">
        <v>47</v>
      </c>
      <c r="B360" s="9"/>
      <c r="C360" s="43">
        <f aca="true" t="shared" si="201" ref="C360:E361">C361</f>
        <v>5000</v>
      </c>
      <c r="D360" s="43">
        <f t="shared" si="201"/>
        <v>0</v>
      </c>
      <c r="E360" s="43">
        <f t="shared" si="201"/>
        <v>5000</v>
      </c>
      <c r="F360" s="9" t="s">
        <v>294</v>
      </c>
      <c r="G360" s="9"/>
      <c r="H360" s="43">
        <f aca="true" t="shared" si="202" ref="H360:O361">H361</f>
        <v>5000</v>
      </c>
      <c r="I360" s="43">
        <f t="shared" si="202"/>
        <v>0</v>
      </c>
      <c r="J360" s="43">
        <f t="shared" si="202"/>
        <v>5000</v>
      </c>
      <c r="K360" s="70">
        <f t="shared" si="202"/>
        <v>0</v>
      </c>
      <c r="L360" s="43">
        <f t="shared" si="202"/>
        <v>0</v>
      </c>
      <c r="M360" s="43">
        <f t="shared" si="202"/>
        <v>0</v>
      </c>
      <c r="N360" s="70">
        <f t="shared" si="202"/>
        <v>5000</v>
      </c>
      <c r="O360" s="100">
        <f t="shared" si="202"/>
        <v>0</v>
      </c>
      <c r="P360" s="100"/>
      <c r="Q360" s="100">
        <f aca="true" t="shared" si="203" ref="Q360:T361">Q361</f>
        <v>0</v>
      </c>
      <c r="R360" s="101">
        <f t="shared" si="203"/>
        <v>2000</v>
      </c>
      <c r="S360" s="70">
        <f t="shared" si="203"/>
        <v>7000</v>
      </c>
      <c r="T360" s="70">
        <f t="shared" si="203"/>
        <v>3220.17</v>
      </c>
    </row>
    <row r="361" spans="1:20" ht="37.5" customHeight="1">
      <c r="A361" s="11" t="s">
        <v>8</v>
      </c>
      <c r="B361" s="9"/>
      <c r="C361" s="43">
        <f t="shared" si="201"/>
        <v>5000</v>
      </c>
      <c r="D361" s="43">
        <f t="shared" si="201"/>
        <v>0</v>
      </c>
      <c r="E361" s="43">
        <f t="shared" si="201"/>
        <v>5000</v>
      </c>
      <c r="F361" s="9" t="s">
        <v>295</v>
      </c>
      <c r="G361" s="9"/>
      <c r="H361" s="43">
        <f t="shared" si="202"/>
        <v>5000</v>
      </c>
      <c r="I361" s="43">
        <f t="shared" si="202"/>
        <v>0</v>
      </c>
      <c r="J361" s="43">
        <f t="shared" si="202"/>
        <v>5000</v>
      </c>
      <c r="K361" s="70">
        <f t="shared" si="202"/>
        <v>0</v>
      </c>
      <c r="L361" s="43">
        <f t="shared" si="202"/>
        <v>0</v>
      </c>
      <c r="M361" s="43">
        <f t="shared" si="202"/>
        <v>0</v>
      </c>
      <c r="N361" s="70">
        <f t="shared" si="202"/>
        <v>5000</v>
      </c>
      <c r="O361" s="100">
        <f t="shared" si="202"/>
        <v>0</v>
      </c>
      <c r="P361" s="100"/>
      <c r="Q361" s="100">
        <f t="shared" si="203"/>
        <v>0</v>
      </c>
      <c r="R361" s="101">
        <f t="shared" si="203"/>
        <v>2000</v>
      </c>
      <c r="S361" s="70">
        <f t="shared" si="203"/>
        <v>7000</v>
      </c>
      <c r="T361" s="70">
        <f t="shared" si="203"/>
        <v>3220.17</v>
      </c>
    </row>
    <row r="362" spans="1:20" ht="15.75">
      <c r="A362" s="6" t="s">
        <v>58</v>
      </c>
      <c r="B362" s="5" t="s">
        <v>19</v>
      </c>
      <c r="C362" s="45">
        <v>5000</v>
      </c>
      <c r="D362" s="45"/>
      <c r="E362" s="45">
        <f>C362+D362</f>
        <v>5000</v>
      </c>
      <c r="F362" s="5" t="s">
        <v>295</v>
      </c>
      <c r="G362" s="5" t="s">
        <v>19</v>
      </c>
      <c r="H362" s="45">
        <v>5000</v>
      </c>
      <c r="I362" s="45"/>
      <c r="J362" s="45">
        <f>H362+I362</f>
        <v>5000</v>
      </c>
      <c r="K362" s="72"/>
      <c r="L362" s="45"/>
      <c r="M362" s="45"/>
      <c r="N362" s="72">
        <f>J362+M362</f>
        <v>5000</v>
      </c>
      <c r="O362" s="104"/>
      <c r="P362" s="104"/>
      <c r="Q362" s="104"/>
      <c r="R362" s="105">
        <v>2000</v>
      </c>
      <c r="S362" s="72">
        <f>N362+R362+O362+Q362</f>
        <v>7000</v>
      </c>
      <c r="T362" s="72">
        <v>3220.17</v>
      </c>
    </row>
    <row r="363" spans="1:20" ht="47.25">
      <c r="A363" s="10" t="s">
        <v>249</v>
      </c>
      <c r="B363" s="9"/>
      <c r="C363" s="43">
        <f>C364</f>
        <v>3500</v>
      </c>
      <c r="D363" s="43">
        <f>D364</f>
        <v>0</v>
      </c>
      <c r="E363" s="43">
        <f>E364</f>
        <v>3500</v>
      </c>
      <c r="F363" s="9" t="s">
        <v>250</v>
      </c>
      <c r="G363" s="9"/>
      <c r="H363" s="43">
        <f aca="true" t="shared" si="204" ref="H363:O363">H364</f>
        <v>3500</v>
      </c>
      <c r="I363" s="43">
        <f t="shared" si="204"/>
        <v>0</v>
      </c>
      <c r="J363" s="43">
        <f t="shared" si="204"/>
        <v>3500</v>
      </c>
      <c r="K363" s="70">
        <f t="shared" si="204"/>
        <v>0</v>
      </c>
      <c r="L363" s="43">
        <f t="shared" si="204"/>
        <v>0</v>
      </c>
      <c r="M363" s="43">
        <f t="shared" si="204"/>
        <v>0</v>
      </c>
      <c r="N363" s="70">
        <f t="shared" si="204"/>
        <v>3500</v>
      </c>
      <c r="O363" s="100">
        <f t="shared" si="204"/>
        <v>0</v>
      </c>
      <c r="P363" s="100"/>
      <c r="Q363" s="100">
        <f>Q364</f>
        <v>0</v>
      </c>
      <c r="R363" s="101">
        <f>R364</f>
        <v>8000</v>
      </c>
      <c r="S363" s="70">
        <f>S364</f>
        <v>11500</v>
      </c>
      <c r="T363" s="70">
        <f>T364</f>
        <v>7719.36</v>
      </c>
    </row>
    <row r="364" spans="1:20" ht="15.75">
      <c r="A364" s="4" t="s">
        <v>58</v>
      </c>
      <c r="B364" s="5" t="s">
        <v>19</v>
      </c>
      <c r="C364" s="45">
        <v>3500</v>
      </c>
      <c r="D364" s="45"/>
      <c r="E364" s="45">
        <f>C364+D364</f>
        <v>3500</v>
      </c>
      <c r="F364" s="5" t="s">
        <v>250</v>
      </c>
      <c r="G364" s="5" t="s">
        <v>19</v>
      </c>
      <c r="H364" s="45">
        <v>3500</v>
      </c>
      <c r="I364" s="45"/>
      <c r="J364" s="45">
        <f>H364+I364</f>
        <v>3500</v>
      </c>
      <c r="K364" s="72"/>
      <c r="L364" s="45"/>
      <c r="M364" s="45"/>
      <c r="N364" s="72">
        <f>J364+M364</f>
        <v>3500</v>
      </c>
      <c r="O364" s="104"/>
      <c r="P364" s="104"/>
      <c r="Q364" s="104"/>
      <c r="R364" s="105">
        <f>3946.97+4053.03</f>
        <v>8000</v>
      </c>
      <c r="S364" s="72">
        <f>N364+R364+O364+Q364</f>
        <v>11500</v>
      </c>
      <c r="T364" s="72">
        <f>30+7689.36</f>
        <v>7719.36</v>
      </c>
    </row>
    <row r="365" spans="1:20" ht="57.75" customHeight="1">
      <c r="A365" s="10" t="s">
        <v>49</v>
      </c>
      <c r="B365" s="9"/>
      <c r="C365" s="43">
        <f>C366</f>
        <v>26771.88</v>
      </c>
      <c r="D365" s="43">
        <f>D366</f>
        <v>112197.34</v>
      </c>
      <c r="E365" s="43">
        <f>E366</f>
        <v>138969.22</v>
      </c>
      <c r="F365" s="9" t="s">
        <v>251</v>
      </c>
      <c r="G365" s="9"/>
      <c r="H365" s="43">
        <f aca="true" t="shared" si="205" ref="H365:T365">H366</f>
        <v>26771.88</v>
      </c>
      <c r="I365" s="43">
        <f t="shared" si="205"/>
        <v>112197.34</v>
      </c>
      <c r="J365" s="43">
        <f t="shared" si="205"/>
        <v>138969.22</v>
      </c>
      <c r="K365" s="70">
        <f t="shared" si="205"/>
        <v>-7964.59</v>
      </c>
      <c r="L365" s="43">
        <f t="shared" si="205"/>
        <v>1000</v>
      </c>
      <c r="M365" s="43">
        <f t="shared" si="205"/>
        <v>10390.05</v>
      </c>
      <c r="N365" s="70">
        <f t="shared" si="205"/>
        <v>142394.68</v>
      </c>
      <c r="O365" s="100">
        <f t="shared" si="205"/>
        <v>670.2599999999984</v>
      </c>
      <c r="P365" s="100">
        <f t="shared" si="205"/>
        <v>-109.6</v>
      </c>
      <c r="Q365" s="100">
        <f t="shared" si="205"/>
        <v>0</v>
      </c>
      <c r="R365" s="101">
        <f t="shared" si="205"/>
        <v>0</v>
      </c>
      <c r="S365" s="70">
        <f t="shared" si="205"/>
        <v>114140.76000000001</v>
      </c>
      <c r="T365" s="70">
        <f t="shared" si="205"/>
        <v>0</v>
      </c>
    </row>
    <row r="366" spans="1:20" ht="46.5" customHeight="1">
      <c r="A366" s="4" t="s">
        <v>146</v>
      </c>
      <c r="B366" s="5" t="s">
        <v>48</v>
      </c>
      <c r="C366" s="45">
        <f>25751.88+1020</f>
        <v>26771.88</v>
      </c>
      <c r="D366" s="45">
        <f>110197.34+2000</f>
        <v>112197.34</v>
      </c>
      <c r="E366" s="45">
        <f>C366+D366</f>
        <v>138969.22</v>
      </c>
      <c r="F366" s="5" t="s">
        <v>251</v>
      </c>
      <c r="G366" s="5" t="s">
        <v>48</v>
      </c>
      <c r="H366" s="45">
        <f>25751.88+1020</f>
        <v>26771.88</v>
      </c>
      <c r="I366" s="45">
        <f>110197.34+2000</f>
        <v>112197.34</v>
      </c>
      <c r="J366" s="45">
        <f>H366+I366</f>
        <v>138969.22</v>
      </c>
      <c r="K366" s="72">
        <v>-7964.59</v>
      </c>
      <c r="L366" s="45">
        <v>1000</v>
      </c>
      <c r="M366" s="45">
        <f>10390.16-0.11</f>
        <v>10390.05</v>
      </c>
      <c r="N366" s="72">
        <f>J366+M366+K366+L366</f>
        <v>142394.68</v>
      </c>
      <c r="O366" s="104">
        <f>-30842.34+31512.6</f>
        <v>670.2599999999984</v>
      </c>
      <c r="P366" s="104">
        <v>-109.6</v>
      </c>
      <c r="Q366" s="104"/>
      <c r="R366" s="105"/>
      <c r="S366" s="72">
        <f>114544.05-403.29</f>
        <v>114140.76000000001</v>
      </c>
      <c r="T366" s="72">
        <v>0</v>
      </c>
    </row>
    <row r="367" spans="1:21" s="36" customFormat="1" ht="18.75">
      <c r="A367" s="38" t="s">
        <v>3</v>
      </c>
      <c r="B367" s="39"/>
      <c r="C367" s="40" t="e">
        <f>C6+C38+C93+C158+C188+C252+C290+C318+C330+C340+C359</f>
        <v>#REF!</v>
      </c>
      <c r="D367" s="40" t="e">
        <f>D6+D38+D93+D158+D188+D252+D290+D318+D330+D340+D359</f>
        <v>#REF!</v>
      </c>
      <c r="E367" s="40" t="e">
        <f>E6+E38+E93+E158+E188+E252+E290+E318+E330+E340+E359</f>
        <v>#REF!</v>
      </c>
      <c r="F367" s="39"/>
      <c r="G367" s="39"/>
      <c r="H367" s="40" t="e">
        <f aca="true" t="shared" si="206" ref="H367:T367">H6+H38+H93+H158+H188+H252+H290+H318+H330+H340+H359</f>
        <v>#REF!</v>
      </c>
      <c r="I367" s="40" t="e">
        <f t="shared" si="206"/>
        <v>#REF!</v>
      </c>
      <c r="J367" s="40" t="e">
        <f t="shared" si="206"/>
        <v>#REF!</v>
      </c>
      <c r="K367" s="85" t="e">
        <f t="shared" si="206"/>
        <v>#REF!</v>
      </c>
      <c r="L367" s="40" t="e">
        <f t="shared" si="206"/>
        <v>#REF!</v>
      </c>
      <c r="M367" s="40" t="e">
        <f t="shared" si="206"/>
        <v>#REF!</v>
      </c>
      <c r="N367" s="85" t="e">
        <f t="shared" si="206"/>
        <v>#REF!</v>
      </c>
      <c r="O367" s="118" t="e">
        <f t="shared" si="206"/>
        <v>#REF!</v>
      </c>
      <c r="P367" s="118">
        <f t="shared" si="206"/>
        <v>0</v>
      </c>
      <c r="Q367" s="118" t="e">
        <f t="shared" si="206"/>
        <v>#REF!</v>
      </c>
      <c r="R367" s="119" t="e">
        <f t="shared" si="206"/>
        <v>#REF!</v>
      </c>
      <c r="S367" s="85">
        <f t="shared" si="206"/>
        <v>1681867.4500000002</v>
      </c>
      <c r="T367" s="85">
        <f t="shared" si="206"/>
        <v>852974.9200000003</v>
      </c>
      <c r="U367" s="130"/>
    </row>
    <row r="371" ht="12.75">
      <c r="N371" s="65" t="e">
        <f>N367+O367+P367+Q367+R367</f>
        <v>#REF!</v>
      </c>
    </row>
  </sheetData>
  <sheetProtection/>
  <autoFilter ref="A4:S367"/>
  <mergeCells count="10">
    <mergeCell ref="T4:T5"/>
    <mergeCell ref="A2:T2"/>
    <mergeCell ref="S1:T1"/>
    <mergeCell ref="G3:H3"/>
    <mergeCell ref="F4:F5"/>
    <mergeCell ref="G4:G5"/>
    <mergeCell ref="A4:A5"/>
    <mergeCell ref="B4:B5"/>
    <mergeCell ref="B3:C3"/>
    <mergeCell ref="S4:S5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2019-10-28T07:33:50Z</cp:lastPrinted>
  <dcterms:created xsi:type="dcterms:W3CDTF">1996-10-08T23:32:33Z</dcterms:created>
  <dcterms:modified xsi:type="dcterms:W3CDTF">2019-10-28T07:33:54Z</dcterms:modified>
  <cp:category/>
  <cp:version/>
  <cp:contentType/>
  <cp:contentStatus/>
</cp:coreProperties>
</file>